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2440" windowHeight="9225" tabRatio="752" activeTab="0"/>
  </bookViews>
  <sheets>
    <sheet name="3 Divisions (200 pts)" sheetId="1" r:id="rId1"/>
    <sheet name="5 Divisions (300 pts)" sheetId="2" r:id="rId2"/>
    <sheet name="Historique des Versions" sheetId="3" r:id="rId3"/>
  </sheets>
  <definedNames>
    <definedName name="Allié" localSheetId="0">'3 Divisions (200 pts)'!#REF!</definedName>
    <definedName name="Allié" localSheetId="1">'5 Divisions (300 pts)'!#REF!</definedName>
    <definedName name="Allié">#REF!</definedName>
    <definedName name="Camp" localSheetId="0">'3 Divisions (200 pts)'!#REF!</definedName>
    <definedName name="Camp" localSheetId="1">'5 Divisions (300 pts)'!#REF!</definedName>
    <definedName name="Camp">#REF!</definedName>
    <definedName name="General" localSheetId="0">'3 Divisions (200 pts)'!#REF!</definedName>
    <definedName name="General" localSheetId="1">'5 Divisions (300 pts)'!#REF!</definedName>
    <definedName name="General">#REF!</definedName>
    <definedName name="Qualité" localSheetId="0">'3 Divisions (200 pts)'!#REF!</definedName>
    <definedName name="Qualité" localSheetId="1">'5 Divisions (300 pts)'!#REF!</definedName>
    <definedName name="Qualité">#REF!</definedName>
    <definedName name="Terrain" localSheetId="0">'3 Divisions (200 pts)'!#REF!</definedName>
    <definedName name="Terrain" localSheetId="1">'5 Divisions (300 pts)'!#REF!</definedName>
    <definedName name="Terrain">#REF!</definedName>
    <definedName name="Type" localSheetId="0">'3 Divisions (200 pts)'!#REF!</definedName>
    <definedName name="Type" localSheetId="1">'5 Divisions (300 pts)'!#REF!</definedName>
    <definedName name="Type">#REF!</definedName>
    <definedName name="_xlnm.Print_Area" localSheetId="0">'3 Divisions (200 pts)'!$A$1:$J$38</definedName>
    <definedName name="_xlnm.Print_Area" localSheetId="1">'5 Divisions (300 pts)'!$A$1:$J$56</definedName>
  </definedNames>
  <calcPr fullCalcOnLoad="1"/>
</workbook>
</file>

<file path=xl/sharedStrings.xml><?xml version="1.0" encoding="utf-8"?>
<sst xmlns="http://schemas.openxmlformats.org/spreadsheetml/2006/main" count="709" uniqueCount="132">
  <si>
    <t>Type</t>
  </si>
  <si>
    <t>Total</t>
  </si>
  <si>
    <t>Nom</t>
  </si>
  <si>
    <t>Budget Total :</t>
  </si>
  <si>
    <t>Unités dans l'armée</t>
  </si>
  <si>
    <t>Data</t>
  </si>
  <si>
    <t>Historique des versions</t>
  </si>
  <si>
    <t>-</t>
  </si>
  <si>
    <t>Nb</t>
  </si>
  <si>
    <t>Moral</t>
  </si>
  <si>
    <t>Classe</t>
  </si>
  <si>
    <t>FT</t>
  </si>
  <si>
    <t>Capacités</t>
  </si>
  <si>
    <t>Taille</t>
  </si>
  <si>
    <t>LN</t>
  </si>
  <si>
    <t>LT</t>
  </si>
  <si>
    <t>SK</t>
  </si>
  <si>
    <t>LC</t>
  </si>
  <si>
    <t>MC</t>
  </si>
  <si>
    <t>HC</t>
  </si>
  <si>
    <t>I1</t>
  </si>
  <si>
    <t>I2</t>
  </si>
  <si>
    <t>M1</t>
  </si>
  <si>
    <t>M2</t>
  </si>
  <si>
    <t>L2</t>
  </si>
  <si>
    <t>L3</t>
  </si>
  <si>
    <t>L4</t>
  </si>
  <si>
    <t>E3</t>
  </si>
  <si>
    <t>E4</t>
  </si>
  <si>
    <t>E5</t>
  </si>
  <si>
    <t>G5</t>
  </si>
  <si>
    <t>G6</t>
  </si>
  <si>
    <t>M3</t>
  </si>
  <si>
    <t>A</t>
  </si>
  <si>
    <t>B</t>
  </si>
  <si>
    <t>C</t>
  </si>
  <si>
    <t>G</t>
  </si>
  <si>
    <t>Bon tireur</t>
  </si>
  <si>
    <t>Carabine</t>
  </si>
  <si>
    <t>Elan</t>
  </si>
  <si>
    <t>Mauvais tireur</t>
  </si>
  <si>
    <t>Bon tireur, tenace</t>
  </si>
  <si>
    <t>Bon tireur, élan</t>
  </si>
  <si>
    <t>Bon tireur, carabine</t>
  </si>
  <si>
    <t>Bon tireur, carabine, tenace</t>
  </si>
  <si>
    <t>Mauvais tireur, tenace</t>
  </si>
  <si>
    <t>Mauvais tireur, élan</t>
  </si>
  <si>
    <t>Cuirasse</t>
  </si>
  <si>
    <t>Lance</t>
  </si>
  <si>
    <t>Impétueux</t>
  </si>
  <si>
    <t>Sans obusiers</t>
  </si>
  <si>
    <t>Lent</t>
  </si>
  <si>
    <t>Rapide</t>
  </si>
  <si>
    <t>Pts</t>
  </si>
  <si>
    <t>--</t>
  </si>
  <si>
    <t>---------------</t>
  </si>
  <si>
    <t>Statut</t>
  </si>
  <si>
    <t>I</t>
  </si>
  <si>
    <t>M</t>
  </si>
  <si>
    <t>L</t>
  </si>
  <si>
    <t>E</t>
  </si>
  <si>
    <t>L5</t>
  </si>
  <si>
    <t>[Valeur]</t>
  </si>
  <si>
    <t>Mauvais (-1)</t>
  </si>
  <si>
    <t>Ordinaire (0)</t>
  </si>
  <si>
    <t>Compétent (+1)</t>
  </si>
  <si>
    <t>Brillant (+2)</t>
  </si>
  <si>
    <t>Stratège (+3)</t>
  </si>
  <si>
    <t>[Général]</t>
  </si>
  <si>
    <t>[Général en chef]</t>
  </si>
  <si>
    <t>Réserves</t>
  </si>
  <si>
    <t>P</t>
  </si>
  <si>
    <t>Nom de la liste</t>
  </si>
  <si>
    <t>Généraux</t>
  </si>
  <si>
    <t>Version initiale</t>
  </si>
  <si>
    <t>1.0</t>
  </si>
  <si>
    <t>Faible portée</t>
  </si>
  <si>
    <t>Tenace</t>
  </si>
  <si>
    <t>@Carabine</t>
  </si>
  <si>
    <t>Demi-cuirasse</t>
  </si>
  <si>
    <t>Faible portée, lent</t>
  </si>
  <si>
    <t>Faible portée, sans obusiers</t>
  </si>
  <si>
    <t>Init</t>
  </si>
  <si>
    <t>Reco</t>
  </si>
  <si>
    <t>Valeur</t>
  </si>
  <si>
    <t>Moral Armée</t>
  </si>
  <si>
    <t>Modif</t>
  </si>
  <si>
    <t>Cohesion</t>
  </si>
  <si>
    <t>ART</t>
  </si>
  <si>
    <t>Budget</t>
  </si>
  <si>
    <t>6 pdr</t>
  </si>
  <si>
    <t>12 pdr</t>
  </si>
  <si>
    <t>H6 pdr</t>
  </si>
  <si>
    <t>Cav/Inf</t>
  </si>
  <si>
    <t>Manœuvre</t>
  </si>
  <si>
    <t>Démo</t>
  </si>
  <si>
    <t>Canon btn 6 pdr</t>
  </si>
  <si>
    <t>Canon btn 6 pdr, Bon tireur</t>
  </si>
  <si>
    <t>Canon btn 6 pdr, Elan</t>
  </si>
  <si>
    <t>Lance, cuirasse</t>
  </si>
  <si>
    <t>Lance, impétueux</t>
  </si>
  <si>
    <t>3-4pdr</t>
  </si>
  <si>
    <t>H3-4pdr</t>
  </si>
  <si>
    <t>H8-9pdr</t>
  </si>
  <si>
    <t>8-9pdr</t>
  </si>
  <si>
    <t>Mauvais tireur, lent</t>
  </si>
  <si>
    <t>Nom du Joueur</t>
  </si>
  <si>
    <t>Canon btn 3-4 pdr</t>
  </si>
  <si>
    <t>Canon btn 3-4 pdr, Bon tireur</t>
  </si>
  <si>
    <t>Canon btn 3-4 pdr, Elan</t>
  </si>
  <si>
    <t>Bon tireur, @carabine</t>
  </si>
  <si>
    <t>1.1</t>
  </si>
  <si>
    <t>Carabine, tenace</t>
  </si>
  <si>
    <t>1.2</t>
  </si>
  <si>
    <t>Possibilité de modifier les noms des divisions</t>
  </si>
  <si>
    <t>[1ère Division]</t>
  </si>
  <si>
    <t>[2ème Division]</t>
  </si>
  <si>
    <t>[3ème Division]</t>
  </si>
  <si>
    <t>[4ème Division]</t>
  </si>
  <si>
    <t>[5ème Division]</t>
  </si>
  <si>
    <t>Canon btn 6 pdr, Tenace, Mv tireur</t>
  </si>
  <si>
    <t>Elan, tenace</t>
  </si>
  <si>
    <t>Canon btn 6 pdr,Tenace,Mv tireur</t>
  </si>
  <si>
    <t>Canon btn 3-4 pdr, Elan, Tenace</t>
  </si>
  <si>
    <t>Canon btn 3-4 pdr,Elan,Tenace</t>
  </si>
  <si>
    <t>Ajout capacité "Elan, Tenace" pour les Polonais face aux Russes</t>
  </si>
  <si>
    <t>Ajout capacité "Canon btn 3-4 pdr, Elan, Tenace" pour les Polonais face aux Russes</t>
  </si>
  <si>
    <t>Ajout capacité "Canon btn 6 pdr, Tenace, Mauvais tireur" pour les Russes</t>
  </si>
  <si>
    <t>Ajout capacité "Bon tireur, @carabine"pour les Anglais</t>
  </si>
  <si>
    <t>Ajout capacité "Carabine, tenace" pour les Anglais</t>
  </si>
  <si>
    <t>Ajout de deux lignes supplémentaires</t>
  </si>
  <si>
    <t>Le coût total de la division s'affiche en haut des tableaux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</si>
</sst>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6">
    <font>
      <sz val="10"/>
      <name val="Verdana"/>
      <family val="0"/>
    </font>
    <font>
      <b/>
      <sz val="10"/>
      <name val="Verdana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9"/>
      <name val="Bookman Old Style"/>
      <family val="1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24"/>
      <name val="Bookman Old Style"/>
      <family val="1"/>
    </font>
    <font>
      <sz val="1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4386"/>
        <bgColor indexed="64"/>
      </patternFill>
    </fill>
    <fill>
      <patternFill patternType="solid">
        <fgColor rgb="FFAFD7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Alignment="1" quotePrefix="1">
      <alignment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4" fillId="33" borderId="25" xfId="0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495300</xdr:colOff>
      <xdr:row>3</xdr:row>
      <xdr:rowOff>171450</xdr:rowOff>
    </xdr:to>
    <xdr:pic>
      <xdr:nvPicPr>
        <xdr:cNvPr id="1" name="Picture 1" descr="Résultat de recherche d'images pour &quot;napoléon n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</xdr:col>
      <xdr:colOff>571500</xdr:colOff>
      <xdr:row>3</xdr:row>
      <xdr:rowOff>171450</xdr:rowOff>
    </xdr:to>
    <xdr:pic>
      <xdr:nvPicPr>
        <xdr:cNvPr id="1" name="Picture 1" descr="Résultat de recherche d'images pour &quot;napoléon n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1"/>
  <sheetViews>
    <sheetView tabSelected="1" zoomScalePageLayoutView="0" workbookViewId="0" topLeftCell="A1">
      <selection activeCell="R12" sqref="R12"/>
    </sheetView>
  </sheetViews>
  <sheetFormatPr defaultColWidth="11.00390625" defaultRowHeight="12.75"/>
  <cols>
    <col min="1" max="1" width="5.625" style="0" customWidth="1"/>
    <col min="2" max="2" width="30.625" style="0" customWidth="1"/>
    <col min="3" max="6" width="7.125" style="0" customWidth="1"/>
    <col min="7" max="7" width="30.625" style="0" customWidth="1"/>
    <col min="8" max="10" width="7.125" style="0" customWidth="1"/>
    <col min="12" max="13" width="10.875" style="2" hidden="1" customWidth="1"/>
    <col min="14" max="16" width="11.00390625" style="2" hidden="1" customWidth="1"/>
    <col min="32" max="32" width="32.125" style="0" customWidth="1"/>
  </cols>
  <sheetData>
    <row r="1" ht="15" customHeight="1" thickBot="1"/>
    <row r="2" spans="2:15" ht="24" customHeight="1" thickBot="1" thickTop="1">
      <c r="B2" s="49" t="s">
        <v>72</v>
      </c>
      <c r="C2" s="50"/>
      <c r="D2" s="50"/>
      <c r="E2" s="50"/>
      <c r="F2" s="50"/>
      <c r="G2" s="51"/>
      <c r="H2" s="37" t="s">
        <v>82</v>
      </c>
      <c r="I2" s="38" t="s">
        <v>83</v>
      </c>
      <c r="J2" s="39" t="s">
        <v>95</v>
      </c>
      <c r="O2" s="19"/>
    </row>
    <row r="3" spans="2:15" ht="24" customHeight="1" thickBot="1" thickTop="1">
      <c r="B3" s="56" t="s">
        <v>106</v>
      </c>
      <c r="C3" s="57"/>
      <c r="D3" s="57"/>
      <c r="E3" s="57"/>
      <c r="F3" s="57"/>
      <c r="G3" s="58"/>
      <c r="H3" s="23" t="str">
        <f>IF(G5="[Valeur]","0",VLOOKUP(G5,K56:M61,3,FALSE)+1)</f>
        <v>0</v>
      </c>
      <c r="I3" s="23">
        <f>SUM(N7:N36)</f>
        <v>0</v>
      </c>
      <c r="J3" s="24">
        <f>(SUM(O5:O36)+SUM(P5:P36))/2</f>
        <v>0</v>
      </c>
      <c r="O3" s="16" t="s">
        <v>85</v>
      </c>
    </row>
    <row r="4" spans="12:16" ht="15" customHeight="1" thickBot="1" thickTop="1">
      <c r="L4" s="16" t="s">
        <v>56</v>
      </c>
      <c r="M4" s="16" t="s">
        <v>9</v>
      </c>
      <c r="N4" s="16" t="s">
        <v>83</v>
      </c>
      <c r="O4" s="16" t="s">
        <v>87</v>
      </c>
      <c r="P4" s="17" t="s">
        <v>86</v>
      </c>
    </row>
    <row r="5" spans="1:16" ht="13.5" customHeight="1" thickTop="1">
      <c r="A5" s="60" t="s">
        <v>70</v>
      </c>
      <c r="B5" s="61"/>
      <c r="C5" s="54" t="s">
        <v>69</v>
      </c>
      <c r="D5" s="55"/>
      <c r="E5" s="55"/>
      <c r="F5" s="55"/>
      <c r="G5" s="32" t="s">
        <v>62</v>
      </c>
      <c r="H5" s="59"/>
      <c r="I5" s="59"/>
      <c r="J5" s="33">
        <f>VLOOKUP(G5,$K$56:$L$61,2,FALSE)+SUM(J7:J9)</f>
        <v>0</v>
      </c>
      <c r="P5" s="44">
        <f>IF(G5="[Valeur]",0,VLOOKUP(G5,$K$56:$M$61,3,FALSE))</f>
        <v>0</v>
      </c>
    </row>
    <row r="6" spans="1:10" ht="13.5" customHeight="1" thickBot="1">
      <c r="A6" s="34" t="s">
        <v>8</v>
      </c>
      <c r="B6" s="35" t="s">
        <v>2</v>
      </c>
      <c r="C6" s="35" t="s">
        <v>0</v>
      </c>
      <c r="D6" s="35" t="s">
        <v>9</v>
      </c>
      <c r="E6" s="35" t="s">
        <v>10</v>
      </c>
      <c r="F6" s="35" t="s">
        <v>11</v>
      </c>
      <c r="G6" s="35" t="s">
        <v>12</v>
      </c>
      <c r="H6" s="35" t="s">
        <v>13</v>
      </c>
      <c r="I6" s="35" t="s">
        <v>53</v>
      </c>
      <c r="J6" s="36" t="s">
        <v>1</v>
      </c>
    </row>
    <row r="7" spans="1:16" ht="13.5" customHeight="1" thickTop="1">
      <c r="A7" s="8"/>
      <c r="B7" s="9"/>
      <c r="C7" s="29" t="s">
        <v>54</v>
      </c>
      <c r="D7" s="29" t="s">
        <v>54</v>
      </c>
      <c r="E7" s="29" t="s">
        <v>54</v>
      </c>
      <c r="F7" s="29">
        <v>0</v>
      </c>
      <c r="G7" s="29" t="s">
        <v>55</v>
      </c>
      <c r="H7" s="29" t="s">
        <v>54</v>
      </c>
      <c r="I7" s="25">
        <f>ROUND((VLOOKUP(C7,$C$90:$J$103,M7+2,FALSE)+VLOOKUP(E7,$C$106:$E$109,IF(RIGHT(C7,1)="r",3,2),FALSE)+F7+VLOOKUP(G7,$G$51:$I$87,IF(RIGHT(C7,1)="r",3,2),FALSE)+VLOOKUP(L7,$H$106:$J$110,IF(RIGHT(C7,1)="r",3,2),FALSE))*VLOOKUP(H7,$K$51:$M$53,IF(OR(C7="LN",C7="LT",C7="SK"),3,2),FALSE),0)</f>
        <v>0</v>
      </c>
      <c r="J7" s="26">
        <f>IF(C7="SK",ROUNDDOWN(A7*I7/2,0),A7*I7)</f>
        <v>0</v>
      </c>
      <c r="L7" s="2" t="str">
        <f>IF(LEFT(D7,1)="-","L",LEFT(D7,1))</f>
        <v>L</v>
      </c>
      <c r="M7" s="2">
        <f>IF(RIGHT(D7,1)="-",0,RIGHT(D7,1))</f>
        <v>0</v>
      </c>
      <c r="N7" s="2">
        <f>IF(C7="MC",1,IF(C7="LC",IF(L7="M",1,2),0))*A7</f>
        <v>0</v>
      </c>
      <c r="O7" s="2">
        <f>IF(H7="P",VLOOKUP(C7,$C$90:$N$103,10,FALSE),IF(H7="G",VLOOKUP(C7,$C$90:$N$103,12,FALSE),VLOOKUP(C7,$C$90:$N$103,11,FALSE)))*A7</f>
        <v>0</v>
      </c>
      <c r="P7" s="2">
        <f>IF(C7="SK",0,IF(RIGHT(C7,1)="r",0,IF(OR(L7="E",L7="G"),1,IF(OR(L7="M",L7="I"),-1,0))))*(IF(C7="SK",A7/2,A7))</f>
        <v>0</v>
      </c>
    </row>
    <row r="8" spans="1:16" ht="13.5" customHeight="1">
      <c r="A8" s="10"/>
      <c r="B8" s="11"/>
      <c r="C8" s="29" t="s">
        <v>54</v>
      </c>
      <c r="D8" s="29" t="s">
        <v>54</v>
      </c>
      <c r="E8" s="29" t="s">
        <v>54</v>
      </c>
      <c r="F8" s="29">
        <v>0</v>
      </c>
      <c r="G8" s="29" t="s">
        <v>55</v>
      </c>
      <c r="H8" s="30" t="s">
        <v>54</v>
      </c>
      <c r="I8" s="25">
        <f>ROUND((VLOOKUP(C8,$C$90:$J$103,M8+2,FALSE)+VLOOKUP(E8,$C$106:$E$109,IF(RIGHT(C8,1)="r",3,2),FALSE)+F8+VLOOKUP(G8,$G$51:$I$87,IF(RIGHT(C8,1)="r",3,2),FALSE)+VLOOKUP(L8,$H$106:$J$110,IF(RIGHT(C8,1)="r",3,2),FALSE))*VLOOKUP(H8,$K$51:$M$53,IF(OR(C8="LN",C8="LT",C8="SK"),3,2),FALSE),0)</f>
        <v>0</v>
      </c>
      <c r="J8" s="26">
        <f>IF(C8="SK",ROUNDDOWN(A8*I8/2,0),A8*I8)</f>
        <v>0</v>
      </c>
      <c r="L8" s="2" t="str">
        <f>IF(LEFT(D8,1)="-","L",LEFT(D8,1))</f>
        <v>L</v>
      </c>
      <c r="M8" s="2">
        <f>IF(RIGHT(D8,1)="-",0,RIGHT(D8,1))</f>
        <v>0</v>
      </c>
      <c r="N8" s="2">
        <f>IF(C8="MC",1,IF(C8="LC",IF(L8="M",1,2),0))*A8</f>
        <v>0</v>
      </c>
      <c r="O8" s="2">
        <f>IF(H8="P",VLOOKUP(C8,$C$90:$N$103,10,FALSE),IF(H8="G",VLOOKUP(C8,$C$90:$N$103,12,FALSE),VLOOKUP(C8,$C$90:$N$103,11,FALSE)))*A8</f>
        <v>0</v>
      </c>
      <c r="P8" s="2">
        <f>IF(C8="SK",0,IF(RIGHT(C8,1)="r",0,IF(OR(L8="E",L8="G"),1,IF(OR(L8="M",L8="I"),-1,0))))*(IF(C8="SK",A8/2,A8))</f>
        <v>0</v>
      </c>
    </row>
    <row r="9" spans="1:16" ht="13.5" customHeight="1" thickBot="1">
      <c r="A9" s="12"/>
      <c r="B9" s="13"/>
      <c r="C9" s="15" t="s">
        <v>54</v>
      </c>
      <c r="D9" s="15" t="s">
        <v>54</v>
      </c>
      <c r="E9" s="15" t="s">
        <v>54</v>
      </c>
      <c r="F9" s="15">
        <v>0</v>
      </c>
      <c r="G9" s="15" t="s">
        <v>55</v>
      </c>
      <c r="H9" s="15" t="s">
        <v>54</v>
      </c>
      <c r="I9" s="27">
        <f>ROUND((VLOOKUP(C9,$C$90:$J$103,M9+2,FALSE)+VLOOKUP(E9,$C$106:$E$109,IF(RIGHT(C9,1)="r",3,2),FALSE)+F9+VLOOKUP(G9,$G$51:$I$87,IF(RIGHT(C9,1)="r",3,2),FALSE)+VLOOKUP(L9,$H$106:$J$110,IF(RIGHT(C9,1)="r",3,2),FALSE))*VLOOKUP(H9,$K$51:$M$53,IF(OR(C9="LN",C9="LT",C9="SK"),3,2),FALSE),0)</f>
        <v>0</v>
      </c>
      <c r="J9" s="28">
        <f>IF(C9="SK",ROUNDDOWN(A9*I9/2,0),A9*I9)</f>
        <v>0</v>
      </c>
      <c r="L9" s="2" t="str">
        <f>IF(LEFT(D9,1)="-","L",LEFT(D9,1))</f>
        <v>L</v>
      </c>
      <c r="M9" s="2">
        <f>IF(RIGHT(D9,1)="-",0,RIGHT(D9,1))</f>
        <v>0</v>
      </c>
      <c r="N9" s="2">
        <f>IF(C9="MC",1,IF(C9="LC",IF(L9="M",1,2),0))*A9</f>
        <v>0</v>
      </c>
      <c r="O9" s="2">
        <f>IF(H9="P",VLOOKUP(C9,$C$90:$N$103,10,FALSE),IF(H9="G",VLOOKUP(C9,$C$90:$N$103,12,FALSE),VLOOKUP(C9,$C$90:$N$103,11,FALSE)))*A9</f>
        <v>0</v>
      </c>
      <c r="P9" s="2">
        <f>IF(C9="SK",0,IF(RIGHT(C9,1)="r",0,IF(OR(L9="E",L9="G"),1,IF(OR(L9="M",L9="I"),-1,0))))*(IF(C9="SK",A9/2,A9))</f>
        <v>0</v>
      </c>
    </row>
    <row r="10" ht="15" customHeight="1" thickBot="1" thickTop="1"/>
    <row r="11" spans="1:16" ht="13.5" customHeight="1" thickTop="1">
      <c r="A11" s="52" t="s">
        <v>115</v>
      </c>
      <c r="B11" s="53"/>
      <c r="C11" s="54" t="s">
        <v>68</v>
      </c>
      <c r="D11" s="55"/>
      <c r="E11" s="55"/>
      <c r="F11" s="55"/>
      <c r="G11" s="32" t="s">
        <v>62</v>
      </c>
      <c r="H11" s="59"/>
      <c r="I11" s="59"/>
      <c r="J11" s="33">
        <f>VLOOKUP(G11,$K$56:$L$61,2,FALSE)+SUM(J13:J19)</f>
        <v>0</v>
      </c>
      <c r="L11" s="16"/>
      <c r="M11" s="16"/>
      <c r="P11" s="44">
        <f>IF(G11="[Valeur]",0,VLOOKUP(G11,$K$56:$M$61,3,FALSE))</f>
        <v>0</v>
      </c>
    </row>
    <row r="12" spans="1:10" ht="13.5" customHeight="1" thickBot="1">
      <c r="A12" s="34" t="s">
        <v>8</v>
      </c>
      <c r="B12" s="35" t="s">
        <v>2</v>
      </c>
      <c r="C12" s="35" t="s">
        <v>0</v>
      </c>
      <c r="D12" s="35" t="s">
        <v>9</v>
      </c>
      <c r="E12" s="35" t="s">
        <v>10</v>
      </c>
      <c r="F12" s="35" t="s">
        <v>11</v>
      </c>
      <c r="G12" s="35" t="s">
        <v>12</v>
      </c>
      <c r="H12" s="35" t="s">
        <v>13</v>
      </c>
      <c r="I12" s="35" t="s">
        <v>53</v>
      </c>
      <c r="J12" s="36" t="s">
        <v>1</v>
      </c>
    </row>
    <row r="13" spans="1:16" ht="13.5" customHeight="1" thickTop="1">
      <c r="A13" s="8"/>
      <c r="B13" s="9"/>
      <c r="C13" s="29" t="s">
        <v>54</v>
      </c>
      <c r="D13" s="29" t="s">
        <v>54</v>
      </c>
      <c r="E13" s="29" t="s">
        <v>54</v>
      </c>
      <c r="F13" s="29">
        <v>0</v>
      </c>
      <c r="G13" s="29" t="s">
        <v>55</v>
      </c>
      <c r="H13" s="29" t="s">
        <v>54</v>
      </c>
      <c r="I13" s="25">
        <f>ROUND((VLOOKUP(C13,$C$90:$J$103,M13+2,FALSE)+VLOOKUP(E13,$C$106:$E$109,IF(RIGHT(C13,1)="r",3,2),FALSE)+F13+VLOOKUP(G13,$G$51:$I$87,IF(RIGHT(C13,1)="r",3,2),FALSE)+VLOOKUP(L13,$H$106:$J$110,IF(RIGHT(C13,1)="r",3,2),FALSE))*VLOOKUP(H13,$K$51:$M$53,IF(OR(C13="LN",C13="LT",C13="SK"),3,2),FALSE),0)</f>
        <v>0</v>
      </c>
      <c r="J13" s="26">
        <f>IF(C13="SK",ROUNDDOWN(A13*I13/2,0),A13*I13)</f>
        <v>0</v>
      </c>
      <c r="L13" s="2" t="str">
        <f aca="true" t="shared" si="0" ref="L13:L19">IF(LEFT(D13,1)="-","L",LEFT(D13,1))</f>
        <v>L</v>
      </c>
      <c r="M13" s="2">
        <f aca="true" t="shared" si="1" ref="M13:M19">IF(RIGHT(D13,1)="-",0,RIGHT(D13,1))</f>
        <v>0</v>
      </c>
      <c r="N13" s="2">
        <f>IF(C13="MC",1,IF(C13="LC",IF(L13="M",1,2),0))*A13</f>
        <v>0</v>
      </c>
      <c r="O13" s="2">
        <f>IF(H13="P",VLOOKUP(C13,$C$90:$N$103,10,FALSE),IF(H13="G",VLOOKUP(C13,$C$90:$N$103,12,FALSE),VLOOKUP(C13,$C$90:$N$103,11,FALSE)))*A13</f>
        <v>0</v>
      </c>
      <c r="P13" s="2">
        <f>IF(C13="SK",0,IF(RIGHT(C13,1)="r",0,IF(OR(L13="E",L13="G"),1,IF(OR(L13="M",L13="I"),-1,0))))*(IF(C13="SK",A13/2,A13))</f>
        <v>0</v>
      </c>
    </row>
    <row r="14" spans="1:16" ht="13.5" customHeight="1">
      <c r="A14" s="10"/>
      <c r="B14" s="11"/>
      <c r="C14" s="29" t="s">
        <v>54</v>
      </c>
      <c r="D14" s="29" t="s">
        <v>54</v>
      </c>
      <c r="E14" s="29" t="s">
        <v>54</v>
      </c>
      <c r="F14" s="29">
        <v>0</v>
      </c>
      <c r="G14" s="29" t="s">
        <v>55</v>
      </c>
      <c r="H14" s="30" t="s">
        <v>54</v>
      </c>
      <c r="I14" s="25">
        <f>ROUND((VLOOKUP(C14,$C$90:$J$103,M14+2,FALSE)+VLOOKUP(E14,$C$106:$E$109,IF(RIGHT(C14,1)="r",3,2),FALSE)+F14+VLOOKUP(G14,$G$51:$I$87,IF(RIGHT(C14,1)="r",3,2),FALSE)+VLOOKUP(L14,$H$106:$J$110,IF(RIGHT(C14,1)="r",3,2),FALSE))*VLOOKUP(H14,$K$51:$M$53,IF(OR(C14="LN",C14="LT",C14="SK"),3,2),FALSE),0)</f>
        <v>0</v>
      </c>
      <c r="J14" s="26">
        <f aca="true" t="shared" si="2" ref="J14:J19">IF(C14="SK",ROUNDDOWN(A14*I14/2,0),A14*I14)</f>
        <v>0</v>
      </c>
      <c r="L14" s="2" t="str">
        <f t="shared" si="0"/>
        <v>L</v>
      </c>
      <c r="M14" s="2">
        <f t="shared" si="1"/>
        <v>0</v>
      </c>
      <c r="N14" s="2">
        <f aca="true" t="shared" si="3" ref="N14:N19">IF(C14="MC",1,IF(C14="LC",IF(L14="M",1,2),0))*A14</f>
        <v>0</v>
      </c>
      <c r="O14" s="2">
        <f>IF(H14="P",VLOOKUP(C14,$C$90:$N$103,10,FALSE),IF(H14="G",VLOOKUP(C14,$C$90:$N$103,12,FALSE),VLOOKUP(C14,$C$90:$N$103,11,FALSE)))*A14</f>
        <v>0</v>
      </c>
      <c r="P14" s="2">
        <f aca="true" t="shared" si="4" ref="P14:P19">IF(C14="SK",0,IF(RIGHT(C14,1)="r",0,IF(OR(L14="E",L14="G"),1,IF(OR(L14="M",L14="I"),-1,0))))*(IF(C14="SK",A14/2,A14))</f>
        <v>0</v>
      </c>
    </row>
    <row r="15" spans="1:16" ht="13.5" customHeight="1">
      <c r="A15" s="10"/>
      <c r="B15" s="11"/>
      <c r="C15" s="29" t="s">
        <v>54</v>
      </c>
      <c r="D15" s="29" t="s">
        <v>54</v>
      </c>
      <c r="E15" s="29" t="s">
        <v>54</v>
      </c>
      <c r="F15" s="29">
        <v>0</v>
      </c>
      <c r="G15" s="29" t="s">
        <v>55</v>
      </c>
      <c r="H15" s="30" t="s">
        <v>54</v>
      </c>
      <c r="I15" s="25">
        <f>ROUND((VLOOKUP(C15,$C$90:$J$103,M15+2,FALSE)+VLOOKUP(E15,$C$106:$E$109,IF(RIGHT(C15,1)="r",3,2),FALSE)+F15+VLOOKUP(G15,$G$51:$I$87,IF(RIGHT(C15,1)="r",3,2),FALSE)+VLOOKUP(L15,$H$106:$J$110,IF(RIGHT(C15,1)="r",3,2),FALSE))*VLOOKUP(H15,$K$51:$M$53,IF(OR(C15="LN",C15="LT",C15="SK"),3,2),FALSE),0)</f>
        <v>0</v>
      </c>
      <c r="J15" s="26">
        <f t="shared" si="2"/>
        <v>0</v>
      </c>
      <c r="L15" s="2" t="str">
        <f t="shared" si="0"/>
        <v>L</v>
      </c>
      <c r="M15" s="2">
        <f t="shared" si="1"/>
        <v>0</v>
      </c>
      <c r="N15" s="2">
        <f t="shared" si="3"/>
        <v>0</v>
      </c>
      <c r="O15" s="2">
        <f>IF(H15="P",VLOOKUP(C15,$C$90:$N$103,10,FALSE),IF(H15="G",VLOOKUP(C15,$C$90:$N$103,12,FALSE),VLOOKUP(C15,$C$90:$N$103,11,FALSE)))*A15</f>
        <v>0</v>
      </c>
      <c r="P15" s="2">
        <f t="shared" si="4"/>
        <v>0</v>
      </c>
    </row>
    <row r="16" spans="1:16" ht="13.5" customHeight="1">
      <c r="A16" s="10"/>
      <c r="B16" s="11"/>
      <c r="C16" s="29" t="s">
        <v>54</v>
      </c>
      <c r="D16" s="29" t="s">
        <v>54</v>
      </c>
      <c r="E16" s="29" t="s">
        <v>54</v>
      </c>
      <c r="F16" s="29">
        <v>0</v>
      </c>
      <c r="G16" s="29" t="s">
        <v>55</v>
      </c>
      <c r="H16" s="30" t="s">
        <v>54</v>
      </c>
      <c r="I16" s="25">
        <f>ROUND((VLOOKUP(C16,$C$90:$J$103,M16+2,FALSE)+VLOOKUP(E16,$C$106:$E$109,IF(RIGHT(C16,1)="r",3,2),FALSE)+F16+VLOOKUP(G16,$G$51:$I$87,IF(RIGHT(C16,1)="r",3,2),FALSE)+VLOOKUP(L16,$H$106:$J$110,IF(RIGHT(C16,1)="r",3,2),FALSE))*VLOOKUP(H16,$K$51:$M$53,IF(OR(C16="LN",C16="LT",C16="SK"),3,2),FALSE),0)</f>
        <v>0</v>
      </c>
      <c r="J16" s="26">
        <f t="shared" si="2"/>
        <v>0</v>
      </c>
      <c r="L16" s="2" t="str">
        <f>IF(LEFT(D16,1)="-","L",LEFT(D16,1))</f>
        <v>L</v>
      </c>
      <c r="M16" s="2">
        <f>IF(RIGHT(D16,1)="-",0,RIGHT(D16,1))</f>
        <v>0</v>
      </c>
      <c r="N16" s="2">
        <f>IF(C16="MC",1,IF(C16="LC",IF(L16="M",1,2),0))*A16</f>
        <v>0</v>
      </c>
      <c r="O16" s="2">
        <f>IF(H16="P",VLOOKUP(C16,$C$90:$N$103,10,FALSE),IF(H16="G",VLOOKUP(C16,$C$90:$N$103,12,FALSE),VLOOKUP(C16,$C$90:$N$103,11,FALSE)))*A16</f>
        <v>0</v>
      </c>
      <c r="P16" s="2">
        <f>IF(C16="SK",0,IF(RIGHT(C16,1)="r",0,IF(OR(L16="E",L16="G"),1,IF(OR(L16="M",L16="I"),-1,0))))*(IF(C16="SK",A16/2,A16))</f>
        <v>0</v>
      </c>
    </row>
    <row r="17" spans="1:16" ht="13.5" customHeight="1">
      <c r="A17" s="10"/>
      <c r="B17" s="11"/>
      <c r="C17" s="29" t="s">
        <v>54</v>
      </c>
      <c r="D17" s="29" t="s">
        <v>54</v>
      </c>
      <c r="E17" s="29" t="s">
        <v>54</v>
      </c>
      <c r="F17" s="29">
        <v>0</v>
      </c>
      <c r="G17" s="29" t="s">
        <v>55</v>
      </c>
      <c r="H17" s="30" t="s">
        <v>54</v>
      </c>
      <c r="I17" s="25">
        <f>ROUND((VLOOKUP(C17,$C$90:$J$103,M17+2,FALSE)+VLOOKUP(E17,$C$106:$E$109,IF(RIGHT(C17,1)="r",3,2),FALSE)+F17+VLOOKUP(G17,$G$51:$I$87,IF(RIGHT(C17,1)="r",3,2),FALSE)+VLOOKUP(L17,$H$106:$J$110,IF(RIGHT(C17,1)="r",3,2),FALSE))*VLOOKUP(H17,$K$51:$M$53,IF(OR(C17="LN",C17="LT",C17="SK"),3,2),FALSE),0)</f>
        <v>0</v>
      </c>
      <c r="J17" s="26">
        <f t="shared" si="2"/>
        <v>0</v>
      </c>
      <c r="L17" s="2" t="str">
        <f t="shared" si="0"/>
        <v>L</v>
      </c>
      <c r="M17" s="2">
        <f t="shared" si="1"/>
        <v>0</v>
      </c>
      <c r="N17" s="2">
        <f t="shared" si="3"/>
        <v>0</v>
      </c>
      <c r="O17" s="2">
        <f>IF(H17="P",VLOOKUP(C17,$C$90:$N$103,10,FALSE),IF(H17="G",VLOOKUP(C17,$C$90:$N$103,12,FALSE),VLOOKUP(C17,$C$90:$N$103,11,FALSE)))*A17</f>
        <v>0</v>
      </c>
      <c r="P17" s="2">
        <f t="shared" si="4"/>
        <v>0</v>
      </c>
    </row>
    <row r="18" spans="1:16" ht="13.5" customHeight="1">
      <c r="A18" s="10"/>
      <c r="B18" s="11"/>
      <c r="C18" s="30" t="s">
        <v>54</v>
      </c>
      <c r="D18" s="29" t="s">
        <v>54</v>
      </c>
      <c r="E18" s="30" t="s">
        <v>54</v>
      </c>
      <c r="F18" s="29">
        <v>0</v>
      </c>
      <c r="G18" s="29" t="s">
        <v>55</v>
      </c>
      <c r="H18" s="30" t="s">
        <v>54</v>
      </c>
      <c r="I18" s="25">
        <f>ROUND((VLOOKUP(C18,$C$90:$J$103,M18+2,FALSE)+VLOOKUP(E18,$C$106:$E$109,IF(RIGHT(C18,1)="r",3,2),FALSE)+F18+VLOOKUP(G18,$G$51:$I$87,IF(RIGHT(C18,1)="r",3,2),FALSE)+VLOOKUP(L18,$H$106:$J$110,IF(RIGHT(C18,1)="r",3,2),FALSE))*VLOOKUP(H18,$K$51:$M$53,IF(OR(C18="LN",C18="LT",C18="SK"),3,2),FALSE),0)</f>
        <v>0</v>
      </c>
      <c r="J18" s="26">
        <f t="shared" si="2"/>
        <v>0</v>
      </c>
      <c r="L18" s="2" t="str">
        <f t="shared" si="0"/>
        <v>L</v>
      </c>
      <c r="M18" s="2">
        <f t="shared" si="1"/>
        <v>0</v>
      </c>
      <c r="N18" s="2">
        <f t="shared" si="3"/>
        <v>0</v>
      </c>
      <c r="O18" s="2">
        <f>IF(H18="P",VLOOKUP(C18,$C$90:$N$103,10,FALSE),IF(H18="G",VLOOKUP(C18,$C$90:$N$103,12,FALSE),VLOOKUP(C18,$C$90:$N$103,11,FALSE)))*A18</f>
        <v>0</v>
      </c>
      <c r="P18" s="2">
        <f t="shared" si="4"/>
        <v>0</v>
      </c>
    </row>
    <row r="19" spans="1:16" ht="13.5" customHeight="1" thickBot="1">
      <c r="A19" s="12"/>
      <c r="B19" s="13"/>
      <c r="C19" s="15" t="s">
        <v>54</v>
      </c>
      <c r="D19" s="15" t="s">
        <v>54</v>
      </c>
      <c r="E19" s="15" t="s">
        <v>54</v>
      </c>
      <c r="F19" s="15">
        <v>0</v>
      </c>
      <c r="G19" s="15" t="s">
        <v>55</v>
      </c>
      <c r="H19" s="15" t="s">
        <v>54</v>
      </c>
      <c r="I19" s="27">
        <f>ROUND((VLOOKUP(C19,$C$90:$J$103,M19+2,FALSE)+VLOOKUP(E19,$C$106:$E$109,IF(RIGHT(C19,1)="r",3,2),FALSE)+F19+VLOOKUP(G19,$G$51:$I$87,IF(RIGHT(C19,1)="r",3,2),FALSE)+VLOOKUP(L19,$H$106:$J$110,IF(RIGHT(C19,1)="r",3,2),FALSE))*VLOOKUP(H19,$K$51:$M$53,IF(OR(C19="LN",C19="LT",C19="SK"),3,2),FALSE),0)</f>
        <v>0</v>
      </c>
      <c r="J19" s="28">
        <f t="shared" si="2"/>
        <v>0</v>
      </c>
      <c r="L19" s="2" t="str">
        <f t="shared" si="0"/>
        <v>L</v>
      </c>
      <c r="M19" s="2">
        <f t="shared" si="1"/>
        <v>0</v>
      </c>
      <c r="N19" s="2">
        <f t="shared" si="3"/>
        <v>0</v>
      </c>
      <c r="O19" s="2">
        <f>IF(H19="P",VLOOKUP(C19,$C$90:$N$103,10,FALSE),IF(H19="G",VLOOKUP(C19,$C$90:$N$103,12,FALSE),VLOOKUP(C19,$C$90:$N$103,11,FALSE)))*A19</f>
        <v>0</v>
      </c>
      <c r="P19" s="2">
        <f t="shared" si="4"/>
        <v>0</v>
      </c>
    </row>
    <row r="20" spans="1:10" ht="6" customHeight="1" thickBot="1" thickTop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6" ht="13.5" customHeight="1" thickTop="1">
      <c r="A21" s="52" t="s">
        <v>116</v>
      </c>
      <c r="B21" s="53"/>
      <c r="C21" s="54" t="s">
        <v>68</v>
      </c>
      <c r="D21" s="55"/>
      <c r="E21" s="55"/>
      <c r="F21" s="55"/>
      <c r="G21" s="32" t="s">
        <v>62</v>
      </c>
      <c r="H21" s="59"/>
      <c r="I21" s="59"/>
      <c r="J21" s="33">
        <f>VLOOKUP(G21,$K$56:$L$61,2,FALSE)+SUM(J23:J28)</f>
        <v>0</v>
      </c>
      <c r="L21" s="16"/>
      <c r="M21" s="16"/>
      <c r="P21" s="44">
        <f>IF(G21="[Valeur]",0,VLOOKUP(G21,$K$56:$M$61,3,FALSE))</f>
        <v>0</v>
      </c>
    </row>
    <row r="22" spans="1:10" ht="13.5" customHeight="1" thickBot="1">
      <c r="A22" s="34" t="s">
        <v>8</v>
      </c>
      <c r="B22" s="35" t="s">
        <v>2</v>
      </c>
      <c r="C22" s="35" t="s">
        <v>0</v>
      </c>
      <c r="D22" s="35" t="s">
        <v>9</v>
      </c>
      <c r="E22" s="35" t="s">
        <v>10</v>
      </c>
      <c r="F22" s="35" t="s">
        <v>11</v>
      </c>
      <c r="G22" s="35" t="s">
        <v>12</v>
      </c>
      <c r="H22" s="35" t="s">
        <v>13</v>
      </c>
      <c r="I22" s="35" t="s">
        <v>53</v>
      </c>
      <c r="J22" s="36" t="s">
        <v>1</v>
      </c>
    </row>
    <row r="23" spans="1:16" ht="13.5" customHeight="1" thickTop="1">
      <c r="A23" s="8"/>
      <c r="B23" s="9"/>
      <c r="C23" s="29" t="s">
        <v>54</v>
      </c>
      <c r="D23" s="29" t="s">
        <v>54</v>
      </c>
      <c r="E23" s="29" t="s">
        <v>54</v>
      </c>
      <c r="F23" s="29">
        <v>0</v>
      </c>
      <c r="G23" s="29" t="s">
        <v>55</v>
      </c>
      <c r="H23" s="29" t="s">
        <v>54</v>
      </c>
      <c r="I23" s="25">
        <f>ROUND((VLOOKUP(C23,$C$90:$J$103,M23+2,FALSE)+VLOOKUP(E23,$C$106:$E$109,IF(RIGHT(C23,1)="r",3,2),FALSE)+F23+VLOOKUP(G23,$G$51:$I$87,IF(RIGHT(C23,1)="r",3,2),FALSE)+VLOOKUP(L23,$H$106:$J$110,IF(RIGHT(C23,1)="r",3,2),FALSE))*VLOOKUP(H23,$K$51:$M$53,IF(OR(C23="LN",C23="LT",C23="SK"),3,2),FALSE),0)</f>
        <v>0</v>
      </c>
      <c r="J23" s="26">
        <f>IF(C23="SK",ROUNDDOWN(A23*I23/2,0),A23*I23)</f>
        <v>0</v>
      </c>
      <c r="L23" s="2" t="str">
        <f>IF(LEFT(D23,1)="-","L",LEFT(D23,1))</f>
        <v>L</v>
      </c>
      <c r="M23" s="2">
        <f>IF(RIGHT(D23,1)="-",0,RIGHT(D23,1))</f>
        <v>0</v>
      </c>
      <c r="N23" s="2">
        <f>IF(C23="MC",1,IF(C23="LC",IF(L23="M",1,2),0))*A23</f>
        <v>0</v>
      </c>
      <c r="O23" s="2">
        <f>IF(H23="P",VLOOKUP(C23,$C$90:$N$103,10,FALSE),IF(H23="G",VLOOKUP(C23,$C$90:$N$103,12,FALSE),VLOOKUP(C23,$C$90:$N$103,11,FALSE)))*A23</f>
        <v>0</v>
      </c>
      <c r="P23" s="2">
        <f>IF(C23="SK",0,IF(RIGHT(C23,1)="r",0,IF(OR(L23="E",L23="G"),1,IF(OR(L23="M",L23="I"),-1,0))))*(IF(C23="SK",A23/2,A23))</f>
        <v>0</v>
      </c>
    </row>
    <row r="24" spans="1:16" ht="13.5" customHeight="1">
      <c r="A24" s="10"/>
      <c r="B24" s="11"/>
      <c r="C24" s="29" t="s">
        <v>54</v>
      </c>
      <c r="D24" s="29" t="s">
        <v>54</v>
      </c>
      <c r="E24" s="29" t="s">
        <v>54</v>
      </c>
      <c r="F24" s="29">
        <v>0</v>
      </c>
      <c r="G24" s="29" t="s">
        <v>55</v>
      </c>
      <c r="H24" s="30" t="s">
        <v>54</v>
      </c>
      <c r="I24" s="25">
        <f>ROUND((VLOOKUP(C24,$C$90:$J$103,M24+2,FALSE)+VLOOKUP(E24,$C$106:$E$109,IF(RIGHT(C24,1)="r",3,2),FALSE)+F24+VLOOKUP(G24,$G$51:$I$87,IF(RIGHT(C24,1)="r",3,2),FALSE)+VLOOKUP(L24,$H$106:$J$110,IF(RIGHT(C24,1)="r",3,2),FALSE))*VLOOKUP(H24,$K$51:$M$53,IF(OR(C24="LN",C24="LT",C24="SK"),3,2),FALSE),0)</f>
        <v>0</v>
      </c>
      <c r="J24" s="26">
        <f>IF(C24="SK",ROUNDDOWN(A24*I24/2,0),A24*I24)</f>
        <v>0</v>
      </c>
      <c r="L24" s="2" t="str">
        <f>IF(LEFT(D24,1)="-","L",LEFT(D24,1))</f>
        <v>L</v>
      </c>
      <c r="M24" s="2">
        <f>IF(RIGHT(D24,1)="-",0,RIGHT(D24,1))</f>
        <v>0</v>
      </c>
      <c r="N24" s="2">
        <f>IF(C24="MC",1,IF(C24="LC",IF(L24="M",1,2),0))*A24</f>
        <v>0</v>
      </c>
      <c r="O24" s="2">
        <f>IF(H24="P",VLOOKUP(C24,$C$90:$N$103,10,FALSE),IF(H24="G",VLOOKUP(C24,$C$90:$N$103,12,FALSE),VLOOKUP(C24,$C$90:$N$103,11,FALSE)))*A24</f>
        <v>0</v>
      </c>
      <c r="P24" s="2">
        <f>IF(C24="SK",0,IF(RIGHT(C24,1)="r",0,IF(OR(L24="E",L24="G"),1,IF(OR(L24="M",L24="I"),-1,0))))*(IF(C24="SK",A24/2,A24))</f>
        <v>0</v>
      </c>
    </row>
    <row r="25" spans="1:16" ht="13.5" customHeight="1">
      <c r="A25" s="10"/>
      <c r="B25" s="11"/>
      <c r="C25" s="29" t="s">
        <v>54</v>
      </c>
      <c r="D25" s="29" t="s">
        <v>54</v>
      </c>
      <c r="E25" s="29" t="s">
        <v>54</v>
      </c>
      <c r="F25" s="29">
        <v>0</v>
      </c>
      <c r="G25" s="29" t="s">
        <v>55</v>
      </c>
      <c r="H25" s="30" t="s">
        <v>54</v>
      </c>
      <c r="I25" s="25">
        <f>ROUND((VLOOKUP(C25,$C$90:$J$103,M25+2,FALSE)+VLOOKUP(E25,$C$106:$E$109,IF(RIGHT(C25,1)="r",3,2),FALSE)+F25+VLOOKUP(G25,$G$51:$I$87,IF(RIGHT(C25,1)="r",3,2),FALSE)+VLOOKUP(L25,$H$106:$J$110,IF(RIGHT(C25,1)="r",3,2),FALSE))*VLOOKUP(H25,$K$51:$M$53,IF(OR(C25="LN",C25="LT",C25="SK"),3,2),FALSE),0)</f>
        <v>0</v>
      </c>
      <c r="J25" s="26">
        <f>IF(C25="SK",ROUNDDOWN(A25*I25/2,0),A25*I25)</f>
        <v>0</v>
      </c>
      <c r="L25" s="2" t="str">
        <f>IF(LEFT(D25,1)="-","L",LEFT(D25,1))</f>
        <v>L</v>
      </c>
      <c r="M25" s="2">
        <f>IF(RIGHT(D25,1)="-",0,RIGHT(D25,1))</f>
        <v>0</v>
      </c>
      <c r="N25" s="2">
        <f>IF(C25="MC",1,IF(C25="LC",IF(L25="M",1,2),0))*A25</f>
        <v>0</v>
      </c>
      <c r="O25" s="2">
        <f>IF(H25="P",VLOOKUP(C25,$C$90:$N$103,10,FALSE),IF(H25="G",VLOOKUP(C25,$C$90:$N$103,12,FALSE),VLOOKUP(C25,$C$90:$N$103,11,FALSE)))*A25</f>
        <v>0</v>
      </c>
      <c r="P25" s="2">
        <f>IF(C25="SK",0,IF(RIGHT(C25,1)="r",0,IF(OR(L25="E",L25="G"),1,IF(OR(L25="M",L25="I"),-1,0))))*(IF(C25="SK",A25/2,A25))</f>
        <v>0</v>
      </c>
    </row>
    <row r="26" spans="1:16" ht="13.5" customHeight="1">
      <c r="A26" s="10"/>
      <c r="B26" s="11"/>
      <c r="C26" s="29" t="s">
        <v>54</v>
      </c>
      <c r="D26" s="29" t="s">
        <v>54</v>
      </c>
      <c r="E26" s="29" t="s">
        <v>54</v>
      </c>
      <c r="F26" s="29">
        <v>0</v>
      </c>
      <c r="G26" s="29" t="s">
        <v>55</v>
      </c>
      <c r="H26" s="30" t="s">
        <v>54</v>
      </c>
      <c r="I26" s="25">
        <f>ROUND((VLOOKUP(C26,$C$90:$J$103,M26+2,FALSE)+VLOOKUP(E26,$C$106:$E$109,IF(RIGHT(C26,1)="r",3,2),FALSE)+F26+VLOOKUP(G26,$G$51:$I$87,IF(RIGHT(C26,1)="r",3,2),FALSE)+VLOOKUP(L26,$H$106:$J$110,IF(RIGHT(C26,1)="r",3,2),FALSE))*VLOOKUP(H26,$K$51:$M$53,IF(OR(C26="LN",C26="LT",C26="SK"),3,2),FALSE),0)</f>
        <v>0</v>
      </c>
      <c r="J26" s="26">
        <f>IF(C26="SK",ROUNDDOWN(A26*I26/2,0),A26*I26)</f>
        <v>0</v>
      </c>
      <c r="L26" s="2" t="str">
        <f>IF(LEFT(D26,1)="-","L",LEFT(D26,1))</f>
        <v>L</v>
      </c>
      <c r="M26" s="2">
        <f>IF(RIGHT(D26,1)="-",0,RIGHT(D26,1))</f>
        <v>0</v>
      </c>
      <c r="N26" s="2">
        <f>IF(C26="MC",1,IF(C26="LC",IF(L26="M",1,2),0))*A26</f>
        <v>0</v>
      </c>
      <c r="O26" s="2">
        <f>IF(H26="P",VLOOKUP(C26,$C$90:$N$103,10,FALSE),IF(H26="G",VLOOKUP(C26,$C$90:$N$103,12,FALSE),VLOOKUP(C26,$C$90:$N$103,11,FALSE)))*A26</f>
        <v>0</v>
      </c>
      <c r="P26" s="2">
        <f>IF(C26="SK",0,IF(RIGHT(C26,1)="r",0,IF(OR(L26="E",L26="G"),1,IF(OR(L26="M",L26="I"),-1,0))))*(IF(C26="SK",A26/2,A26))</f>
        <v>0</v>
      </c>
    </row>
    <row r="27" spans="1:16" ht="13.5" customHeight="1">
      <c r="A27" s="10"/>
      <c r="B27" s="11"/>
      <c r="C27" s="29" t="s">
        <v>54</v>
      </c>
      <c r="D27" s="29" t="s">
        <v>54</v>
      </c>
      <c r="E27" s="29" t="s">
        <v>54</v>
      </c>
      <c r="F27" s="29">
        <v>0</v>
      </c>
      <c r="G27" s="29" t="s">
        <v>55</v>
      </c>
      <c r="H27" s="30" t="s">
        <v>54</v>
      </c>
      <c r="I27" s="25">
        <f>ROUND((VLOOKUP(C27,$C$90:$J$103,M27+2,FALSE)+VLOOKUP(E27,$C$106:$E$109,IF(RIGHT(C27,1)="r",3,2),FALSE)+F27+VLOOKUP(G27,$G$51:$I$87,IF(RIGHT(C27,1)="r",3,2),FALSE)+VLOOKUP(L27,$H$106:$J$110,IF(RIGHT(C27,1)="r",3,2),FALSE))*VLOOKUP(H27,$K$51:$M$53,IF(OR(C27="LN",C27="LT",C27="SK"),3,2),FALSE),0)</f>
        <v>0</v>
      </c>
      <c r="J27" s="26">
        <f>IF(C27="SK",ROUNDDOWN(A27*I27/2,0),A27*I27)</f>
        <v>0</v>
      </c>
      <c r="L27" s="2" t="str">
        <f>IF(LEFT(D27,1)="-","L",LEFT(D27,1))</f>
        <v>L</v>
      </c>
      <c r="M27" s="2">
        <f>IF(RIGHT(D27,1)="-",0,RIGHT(D27,1))</f>
        <v>0</v>
      </c>
      <c r="N27" s="2">
        <f>IF(C27="MC",1,IF(C27="LC",IF(L27="M",1,2),0))*A27</f>
        <v>0</v>
      </c>
      <c r="O27" s="2">
        <f>IF(H27="P",VLOOKUP(C27,$C$90:$N$103,10,FALSE),IF(H27="G",VLOOKUP(C27,$C$90:$N$103,12,FALSE),VLOOKUP(C27,$C$90:$N$103,11,FALSE)))*A27</f>
        <v>0</v>
      </c>
      <c r="P27" s="2">
        <f>IF(C27="SK",0,IF(RIGHT(C27,1)="r",0,IF(OR(L27="E",L27="G"),1,IF(OR(L27="M",L27="I"),-1,0))))*(IF(C27="SK",A27/2,A27))</f>
        <v>0</v>
      </c>
    </row>
    <row r="28" spans="1:16" ht="13.5" customHeight="1" thickBot="1">
      <c r="A28" s="12"/>
      <c r="B28" s="13"/>
      <c r="C28" s="15" t="s">
        <v>54</v>
      </c>
      <c r="D28" s="15" t="s">
        <v>54</v>
      </c>
      <c r="E28" s="15" t="s">
        <v>54</v>
      </c>
      <c r="F28" s="15">
        <v>0</v>
      </c>
      <c r="G28" s="15" t="s">
        <v>55</v>
      </c>
      <c r="H28" s="15" t="s">
        <v>54</v>
      </c>
      <c r="I28" s="27">
        <f>ROUND((VLOOKUP(C28,$C$90:$J$103,M28+2,FALSE)+VLOOKUP(E28,$C$106:$E$109,IF(RIGHT(C28,1)="r",3,2),FALSE)+F28+VLOOKUP(G28,$G$51:$I$87,IF(RIGHT(C28,1)="r",3,2),FALSE)+VLOOKUP(L28,$H$106:$J$110,IF(RIGHT(C28,1)="r",3,2),FALSE))*VLOOKUP(H28,$K$51:$M$53,IF(OR(C28="LN",C28="LT",C28="SK"),3,2),FALSE),0)</f>
        <v>0</v>
      </c>
      <c r="J28" s="28">
        <f>IF(C28="SK",ROUNDDOWN(A28*I28/2,0),A28*I28)</f>
        <v>0</v>
      </c>
      <c r="L28" s="2" t="str">
        <f>IF(LEFT(D28,1)="-","L",LEFT(D28,1))</f>
        <v>L</v>
      </c>
      <c r="M28" s="2">
        <f>IF(RIGHT(D28,1)="-",0,RIGHT(D28,1))</f>
        <v>0</v>
      </c>
      <c r="N28" s="2">
        <f>IF(C28="MC",1,IF(C28="LC",IF(L28="M",1,2),0))*A28</f>
        <v>0</v>
      </c>
      <c r="O28" s="2">
        <f>IF(H28="P",VLOOKUP(C28,$C$90:$N$103,10,FALSE),IF(H28="G",VLOOKUP(C28,$C$90:$N$103,12,FALSE),VLOOKUP(C28,$C$90:$N$103,11,FALSE)))*A28</f>
        <v>0</v>
      </c>
      <c r="P28" s="2">
        <f>IF(C28="SK",0,IF(RIGHT(C28,1)="r",0,IF(OR(L28="E",L28="G"),1,IF(OR(L28="M",L28="I"),-1,0))))*(IF(C28="SK",A28/2,A28))</f>
        <v>0</v>
      </c>
    </row>
    <row r="29" spans="1:10" ht="6" customHeight="1" thickBot="1" thickTop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6" ht="13.5" customHeight="1" thickTop="1">
      <c r="A30" s="52" t="s">
        <v>117</v>
      </c>
      <c r="B30" s="53"/>
      <c r="C30" s="54" t="s">
        <v>68</v>
      </c>
      <c r="D30" s="55"/>
      <c r="E30" s="55"/>
      <c r="F30" s="55"/>
      <c r="G30" s="32" t="s">
        <v>62</v>
      </c>
      <c r="H30" s="59"/>
      <c r="I30" s="59"/>
      <c r="J30" s="33">
        <f>VLOOKUP(G30,$K$56:$L$61,2,FALSE)+SUM(J32:J36)</f>
        <v>0</v>
      </c>
      <c r="L30" s="16"/>
      <c r="M30" s="16"/>
      <c r="P30" s="44">
        <f>IF(G30="[Valeur]",0,VLOOKUP(G30,$K$56:$M$61,3,FALSE))</f>
        <v>0</v>
      </c>
    </row>
    <row r="31" spans="1:10" ht="13.5" customHeight="1" thickBot="1">
      <c r="A31" s="34" t="s">
        <v>8</v>
      </c>
      <c r="B31" s="35" t="s">
        <v>2</v>
      </c>
      <c r="C31" s="35" t="s">
        <v>0</v>
      </c>
      <c r="D31" s="35" t="s">
        <v>9</v>
      </c>
      <c r="E31" s="35" t="s">
        <v>10</v>
      </c>
      <c r="F31" s="35" t="s">
        <v>11</v>
      </c>
      <c r="G31" s="35" t="s">
        <v>12</v>
      </c>
      <c r="H31" s="35" t="s">
        <v>13</v>
      </c>
      <c r="I31" s="35" t="s">
        <v>53</v>
      </c>
      <c r="J31" s="36" t="s">
        <v>1</v>
      </c>
    </row>
    <row r="32" spans="1:16" ht="13.5" customHeight="1" thickTop="1">
      <c r="A32" s="8"/>
      <c r="B32" s="9"/>
      <c r="C32" s="29" t="s">
        <v>54</v>
      </c>
      <c r="D32" s="29" t="s">
        <v>54</v>
      </c>
      <c r="E32" s="29" t="s">
        <v>54</v>
      </c>
      <c r="F32" s="29">
        <v>0</v>
      </c>
      <c r="G32" s="29" t="s">
        <v>55</v>
      </c>
      <c r="H32" s="29" t="s">
        <v>54</v>
      </c>
      <c r="I32" s="25">
        <f>ROUND((VLOOKUP(C32,$C$90:$J$103,M32+2,FALSE)+VLOOKUP(E32,$C$106:$E$109,IF(RIGHT(C32,1)="r",3,2),FALSE)+F32+VLOOKUP(G32,$G$51:$I$87,IF(RIGHT(C32,1)="r",3,2),FALSE)+VLOOKUP(L32,$H$106:$J$110,IF(RIGHT(C32,1)="r",3,2),FALSE))*VLOOKUP(H32,$K$51:$M$53,IF(OR(C32="LN",C32="LT",C32="SK"),3,2),FALSE),0)</f>
        <v>0</v>
      </c>
      <c r="J32" s="26">
        <f>IF(C32="SK",ROUNDDOWN(A32*I32/2,0),A32*I32)</f>
        <v>0</v>
      </c>
      <c r="L32" s="2" t="str">
        <f>IF(LEFT(D32,1)="-","L",LEFT(D32,1))</f>
        <v>L</v>
      </c>
      <c r="M32" s="2">
        <f>IF(RIGHT(D32,1)="-",0,RIGHT(D32,1))</f>
        <v>0</v>
      </c>
      <c r="N32" s="2">
        <f>IF(C32="MC",1,IF(C32="LC",IF(L32="M",1,2),0))*A32</f>
        <v>0</v>
      </c>
      <c r="O32" s="2">
        <f>IF(H32="P",VLOOKUP(C32,$C$90:$N$103,10,FALSE),IF(H32="G",VLOOKUP(C32,$C$90:$N$103,12,FALSE),VLOOKUP(C32,$C$90:$N$103,11,FALSE)))*A32</f>
        <v>0</v>
      </c>
      <c r="P32" s="2">
        <f>IF(C32="SK",0,IF(RIGHT(C32,1)="r",0,IF(OR(L32="E",L32="G"),1,IF(OR(L32="M",L32="I"),-1,0))))*(IF(C32="SK",A32/2,A32))</f>
        <v>0</v>
      </c>
    </row>
    <row r="33" spans="1:16" ht="13.5" customHeight="1">
      <c r="A33" s="8"/>
      <c r="B33" s="9"/>
      <c r="C33" s="29" t="s">
        <v>54</v>
      </c>
      <c r="D33" s="29" t="s">
        <v>54</v>
      </c>
      <c r="E33" s="29" t="s">
        <v>54</v>
      </c>
      <c r="F33" s="29">
        <v>0</v>
      </c>
      <c r="G33" s="29" t="s">
        <v>55</v>
      </c>
      <c r="H33" s="29" t="s">
        <v>54</v>
      </c>
      <c r="I33" s="25">
        <f>ROUND((VLOOKUP(C33,$C$90:$J$103,M33+2,FALSE)+VLOOKUP(E33,$C$106:$E$109,IF(RIGHT(C33,1)="r",3,2),FALSE)+F33+VLOOKUP(G33,$G$51:$I$87,IF(RIGHT(C33,1)="r",3,2),FALSE)+VLOOKUP(L33,$H$106:$J$110,IF(RIGHT(C33,1)="r",3,2),FALSE))*VLOOKUP(H33,$K$51:$M$53,IF(OR(C33="LN",C33="LT",C33="SK"),3,2),FALSE),0)</f>
        <v>0</v>
      </c>
      <c r="J33" s="26">
        <f>IF(C33="SK",ROUNDDOWN(A33*I33/2,0),A33*I33)</f>
        <v>0</v>
      </c>
      <c r="L33" s="2" t="str">
        <f>IF(LEFT(D33,1)="-","L",LEFT(D33,1))</f>
        <v>L</v>
      </c>
      <c r="M33" s="2">
        <f>IF(RIGHT(D33,1)="-",0,RIGHT(D33,1))</f>
        <v>0</v>
      </c>
      <c r="N33" s="2">
        <f>IF(C33="MC",1,IF(C33="LC",IF(L33="M",1,2),0))*A33</f>
        <v>0</v>
      </c>
      <c r="O33" s="2">
        <f>IF(H33="P",VLOOKUP(C33,$C$90:$N$103,10,FALSE),IF(H33="G",VLOOKUP(C33,$C$90:$N$103,12,FALSE),VLOOKUP(C33,$C$90:$N$103,11,FALSE)))*A33</f>
        <v>0</v>
      </c>
      <c r="P33" s="2">
        <f>IF(C33="SK",0,IF(RIGHT(C33,1)="r",0,IF(OR(L33="E",L33="G"),1,IF(OR(L33="M",L33="I"),-1,0))))*(IF(C33="SK",A33/2,A33))</f>
        <v>0</v>
      </c>
    </row>
    <row r="34" spans="1:16" ht="13.5" customHeight="1">
      <c r="A34" s="10"/>
      <c r="B34" s="11"/>
      <c r="C34" s="29" t="s">
        <v>54</v>
      </c>
      <c r="D34" s="29" t="s">
        <v>54</v>
      </c>
      <c r="E34" s="29" t="s">
        <v>54</v>
      </c>
      <c r="F34" s="29">
        <v>0</v>
      </c>
      <c r="G34" s="29" t="s">
        <v>55</v>
      </c>
      <c r="H34" s="30" t="s">
        <v>54</v>
      </c>
      <c r="I34" s="25">
        <f>ROUND((VLOOKUP(C34,$C$90:$J$103,M34+2,FALSE)+VLOOKUP(E34,$C$106:$E$109,IF(RIGHT(C34,1)="r",3,2),FALSE)+F34+VLOOKUP(G34,$G$51:$I$87,IF(RIGHT(C34,1)="r",3,2),FALSE)+VLOOKUP(L34,$H$106:$J$110,IF(RIGHT(C34,1)="r",3,2),FALSE))*VLOOKUP(H34,$K$51:$M$53,IF(OR(C34="LN",C34="LT",C34="SK"),3,2),FALSE),0)</f>
        <v>0</v>
      </c>
      <c r="J34" s="26">
        <f>IF(C34="SK",ROUNDDOWN(A34*I34/2,0),A34*I34)</f>
        <v>0</v>
      </c>
      <c r="L34" s="2" t="str">
        <f>IF(LEFT(D34,1)="-","L",LEFT(D34,1))</f>
        <v>L</v>
      </c>
      <c r="M34" s="2">
        <f>IF(RIGHT(D34,1)="-",0,RIGHT(D34,1))</f>
        <v>0</v>
      </c>
      <c r="N34" s="2">
        <f>IF(C34="MC",1,IF(C34="LC",IF(L34="M",1,2),0))*A34</f>
        <v>0</v>
      </c>
      <c r="O34" s="2">
        <f>IF(H34="P",VLOOKUP(C34,$C$90:$N$103,10,FALSE),IF(H34="G",VLOOKUP(C34,$C$90:$N$103,12,FALSE),VLOOKUP(C34,$C$90:$N$103,11,FALSE)))*A34</f>
        <v>0</v>
      </c>
      <c r="P34" s="2">
        <f>IF(C34="SK",0,IF(RIGHT(C34,1)="r",0,IF(OR(L34="E",L34="G"),1,IF(OR(L34="M",L34="I"),-1,0))))*(IF(C34="SK",A34/2,A34))</f>
        <v>0</v>
      </c>
    </row>
    <row r="35" spans="1:16" ht="13.5" customHeight="1">
      <c r="A35" s="10"/>
      <c r="B35" s="11"/>
      <c r="C35" s="29" t="s">
        <v>54</v>
      </c>
      <c r="D35" s="29" t="s">
        <v>54</v>
      </c>
      <c r="E35" s="29" t="s">
        <v>54</v>
      </c>
      <c r="F35" s="29">
        <v>0</v>
      </c>
      <c r="G35" s="29" t="s">
        <v>55</v>
      </c>
      <c r="H35" s="30" t="s">
        <v>54</v>
      </c>
      <c r="I35" s="25">
        <f>ROUND((VLOOKUP(C35,$C$90:$J$103,M35+2,FALSE)+VLOOKUP(E35,$C$106:$E$109,IF(RIGHT(C35,1)="r",3,2),FALSE)+F35+VLOOKUP(G35,$G$51:$I$87,IF(RIGHT(C35,1)="r",3,2),FALSE)+VLOOKUP(L35,$H$106:$J$110,IF(RIGHT(C35,1)="r",3,2),FALSE))*VLOOKUP(H35,$K$51:$M$53,IF(OR(C35="LN",C35="LT",C35="SK"),3,2),FALSE),0)</f>
        <v>0</v>
      </c>
      <c r="J35" s="26">
        <f>IF(C35="SK",ROUNDDOWN(A35*I35/2,0),A35*I35)</f>
        <v>0</v>
      </c>
      <c r="L35" s="2" t="str">
        <f>IF(LEFT(D35,1)="-","L",LEFT(D35,1))</f>
        <v>L</v>
      </c>
      <c r="M35" s="2">
        <f>IF(RIGHT(D35,1)="-",0,RIGHT(D35,1))</f>
        <v>0</v>
      </c>
      <c r="N35" s="2">
        <f>IF(C35="MC",1,IF(C35="LC",IF(L35="M",1,2),0))*A35</f>
        <v>0</v>
      </c>
      <c r="O35" s="2">
        <f>IF(H35="P",VLOOKUP(C35,$C$90:$N$103,10,FALSE),IF(H35="G",VLOOKUP(C35,$C$90:$N$103,12,FALSE),VLOOKUP(C35,$C$90:$N$103,11,FALSE)))*A35</f>
        <v>0</v>
      </c>
      <c r="P35" s="2">
        <f>IF(C35="SK",0,IF(RIGHT(C35,1)="r",0,IF(OR(L35="E",L35="G"),1,IF(OR(L35="M",L35="I"),-1,0))))*(IF(C35="SK",A35/2,A35))</f>
        <v>0</v>
      </c>
    </row>
    <row r="36" spans="1:16" ht="13.5" customHeight="1" thickBot="1">
      <c r="A36" s="12"/>
      <c r="B36" s="13"/>
      <c r="C36" s="15" t="s">
        <v>54</v>
      </c>
      <c r="D36" s="15" t="s">
        <v>54</v>
      </c>
      <c r="E36" s="15" t="s">
        <v>54</v>
      </c>
      <c r="F36" s="15">
        <v>0</v>
      </c>
      <c r="G36" s="15" t="s">
        <v>55</v>
      </c>
      <c r="H36" s="15" t="s">
        <v>54</v>
      </c>
      <c r="I36" s="27">
        <f>ROUND((VLOOKUP(C36,$C$90:$J$103,M36+2,FALSE)+VLOOKUP(E36,$C$106:$E$109,IF(RIGHT(C36,1)="r",3,2),FALSE)+F36+VLOOKUP(G36,$G$51:$I$87,IF(RIGHT(C36,1)="r",3,2),FALSE)+VLOOKUP(L36,$H$106:$J$110,IF(RIGHT(C36,1)="r",3,2),FALSE))*VLOOKUP(H36,$K$51:$M$53,IF(OR(C36="LN",C36="LT",C36="SK"),3,2),FALSE),0)</f>
        <v>0</v>
      </c>
      <c r="J36" s="28">
        <f>IF(C36="SK",ROUNDDOWN(A36*I36/2,0),A36*I36)</f>
        <v>0</v>
      </c>
      <c r="L36" s="2" t="str">
        <f>IF(LEFT(D36,1)="-","L",LEFT(D36,1))</f>
        <v>L</v>
      </c>
      <c r="M36" s="2">
        <f>IF(RIGHT(D36,1)="-",0,RIGHT(D36,1))</f>
        <v>0</v>
      </c>
      <c r="N36" s="2">
        <f>IF(C36="MC",1,IF(C36="LC",IF(L36="M",1,2),0))*A36</f>
        <v>0</v>
      </c>
      <c r="O36" s="2">
        <f>IF(H36="P",VLOOKUP(C36,$C$90:$N$103,10,FALSE),IF(H36="G",VLOOKUP(C36,$C$90:$N$103,12,FALSE),VLOOKUP(C36,$C$90:$N$103,11,FALSE)))*A36</f>
        <v>0</v>
      </c>
      <c r="P36" s="2">
        <f>IF(C36="SK",0,IF(RIGHT(C36,1)="r",0,IF(OR(L36="E",L36="G"),1,IF(OR(L36="M",L36="I"),-1,0))))*(IF(C36="SK",A36/2,A36))</f>
        <v>0</v>
      </c>
    </row>
    <row r="37" spans="1:10" ht="6" customHeight="1" thickBot="1" thickTop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3.5" customHeight="1" thickBot="1" thickTop="1">
      <c r="A38" s="40">
        <f>SUM(A7:D37)</f>
        <v>0</v>
      </c>
      <c r="B38" s="41" t="s">
        <v>4</v>
      </c>
      <c r="C38" s="42"/>
      <c r="D38" s="42"/>
      <c r="E38" s="41"/>
      <c r="F38" s="42"/>
      <c r="G38" s="42"/>
      <c r="H38" s="42" t="s">
        <v>3</v>
      </c>
      <c r="I38" s="42"/>
      <c r="J38" s="43">
        <f>J5+J11+J21+J30</f>
        <v>0</v>
      </c>
    </row>
    <row r="39" ht="13.5" thickTop="1"/>
    <row r="41" ht="12.75">
      <c r="Q41" s="2"/>
    </row>
    <row r="42" ht="12.75">
      <c r="Q42" s="2"/>
    </row>
    <row r="43" ht="12.75">
      <c r="Q43" s="2"/>
    </row>
    <row r="44" ht="12.75">
      <c r="Q44" s="2"/>
    </row>
    <row r="45" spans="17:18" ht="12.75">
      <c r="Q45" s="2"/>
      <c r="R45" s="45"/>
    </row>
    <row r="46" spans="17:18" ht="12.75">
      <c r="Q46" s="2"/>
      <c r="R46" s="45"/>
    </row>
    <row r="47" spans="17:18" ht="12.75">
      <c r="Q47" s="2"/>
      <c r="R47" s="45"/>
    </row>
    <row r="48" spans="17:18" ht="12.75">
      <c r="Q48" s="2"/>
      <c r="R48" s="45"/>
    </row>
    <row r="49" spans="17:18" ht="12.75" hidden="1">
      <c r="Q49" s="2"/>
      <c r="R49" s="45"/>
    </row>
    <row r="50" spans="1:18" s="3" customFormat="1" ht="12.75" hidden="1">
      <c r="A50" s="3" t="s">
        <v>5</v>
      </c>
      <c r="C50" s="3" t="s">
        <v>0</v>
      </c>
      <c r="D50" s="3" t="s">
        <v>9</v>
      </c>
      <c r="E50" s="3" t="s">
        <v>10</v>
      </c>
      <c r="F50" s="3" t="s">
        <v>11</v>
      </c>
      <c r="G50" s="3" t="s">
        <v>12</v>
      </c>
      <c r="H50" s="16" t="s">
        <v>93</v>
      </c>
      <c r="I50" s="16" t="s">
        <v>88</v>
      </c>
      <c r="K50" s="3" t="s">
        <v>13</v>
      </c>
      <c r="L50" s="16" t="s">
        <v>53</v>
      </c>
      <c r="M50" s="16"/>
      <c r="N50" s="16"/>
      <c r="O50" s="16"/>
      <c r="P50" s="2"/>
      <c r="Q50" s="2"/>
      <c r="R50" s="46"/>
    </row>
    <row r="51" spans="3:18" ht="12.75" hidden="1">
      <c r="C51" s="7" t="s">
        <v>54</v>
      </c>
      <c r="D51" s="1" t="s">
        <v>54</v>
      </c>
      <c r="E51" s="1" t="s">
        <v>54</v>
      </c>
      <c r="F51" s="1">
        <v>0</v>
      </c>
      <c r="G51" s="1" t="s">
        <v>55</v>
      </c>
      <c r="H51" s="2">
        <v>0</v>
      </c>
      <c r="I51" s="2">
        <v>0</v>
      </c>
      <c r="K51" s="7" t="s">
        <v>54</v>
      </c>
      <c r="L51" s="2">
        <v>1</v>
      </c>
      <c r="M51" s="2">
        <v>1</v>
      </c>
      <c r="Q51" s="2"/>
      <c r="R51" s="45"/>
    </row>
    <row r="52" spans="3:18" ht="12.75" hidden="1">
      <c r="C52" t="s">
        <v>14</v>
      </c>
      <c r="D52" t="s">
        <v>24</v>
      </c>
      <c r="E52" t="s">
        <v>33</v>
      </c>
      <c r="F52">
        <v>1</v>
      </c>
      <c r="G52" t="s">
        <v>37</v>
      </c>
      <c r="H52" s="2">
        <v>1</v>
      </c>
      <c r="I52" s="2">
        <v>2</v>
      </c>
      <c r="K52" t="s">
        <v>36</v>
      </c>
      <c r="L52" s="2">
        <v>1.25</v>
      </c>
      <c r="M52" s="2">
        <v>1.33</v>
      </c>
      <c r="Q52" s="2"/>
      <c r="R52" s="45"/>
    </row>
    <row r="53" spans="3:18" ht="12.75" hidden="1">
      <c r="C53" t="s">
        <v>15</v>
      </c>
      <c r="D53" t="s">
        <v>25</v>
      </c>
      <c r="E53" t="s">
        <v>34</v>
      </c>
      <c r="F53">
        <v>2</v>
      </c>
      <c r="G53" t="s">
        <v>38</v>
      </c>
      <c r="H53" s="2">
        <v>1</v>
      </c>
      <c r="I53" s="2">
        <v>0</v>
      </c>
      <c r="K53" t="s">
        <v>71</v>
      </c>
      <c r="L53" s="2">
        <v>0.75</v>
      </c>
      <c r="M53" s="2">
        <v>0.75</v>
      </c>
      <c r="Q53" s="2"/>
      <c r="R53" s="45"/>
    </row>
    <row r="54" spans="3:18" ht="12.75" hidden="1">
      <c r="C54" t="s">
        <v>16</v>
      </c>
      <c r="D54" t="s">
        <v>26</v>
      </c>
      <c r="E54" t="s">
        <v>35</v>
      </c>
      <c r="G54" s="14" t="s">
        <v>78</v>
      </c>
      <c r="H54" s="2">
        <v>1</v>
      </c>
      <c r="I54" s="2">
        <v>0</v>
      </c>
      <c r="Q54" s="2"/>
      <c r="R54" s="45"/>
    </row>
    <row r="55" spans="3:18" ht="12.75" hidden="1">
      <c r="C55" t="s">
        <v>17</v>
      </c>
      <c r="D55" t="s">
        <v>61</v>
      </c>
      <c r="G55" t="s">
        <v>39</v>
      </c>
      <c r="H55" s="2">
        <v>1</v>
      </c>
      <c r="I55" s="2">
        <v>0</v>
      </c>
      <c r="K55" s="3" t="s">
        <v>73</v>
      </c>
      <c r="L55" s="16" t="s">
        <v>53</v>
      </c>
      <c r="M55" s="16" t="s">
        <v>84</v>
      </c>
      <c r="Q55" s="2"/>
      <c r="R55" s="45"/>
    </row>
    <row r="56" spans="3:18" ht="12.75" hidden="1">
      <c r="C56" t="s">
        <v>18</v>
      </c>
      <c r="D56" t="s">
        <v>27</v>
      </c>
      <c r="G56" s="5" t="s">
        <v>77</v>
      </c>
      <c r="H56" s="2">
        <v>1</v>
      </c>
      <c r="I56" s="2">
        <v>0</v>
      </c>
      <c r="K56" t="s">
        <v>62</v>
      </c>
      <c r="L56" s="2">
        <v>0</v>
      </c>
      <c r="M56" s="18" t="s">
        <v>54</v>
      </c>
      <c r="Q56" s="2"/>
      <c r="R56" s="45"/>
    </row>
    <row r="57" spans="3:18" ht="12.75" hidden="1">
      <c r="C57" t="s">
        <v>19</v>
      </c>
      <c r="D57" t="s">
        <v>28</v>
      </c>
      <c r="G57" s="5" t="s">
        <v>121</v>
      </c>
      <c r="H57" s="2">
        <v>2</v>
      </c>
      <c r="I57" s="2">
        <v>0</v>
      </c>
      <c r="K57" t="s">
        <v>63</v>
      </c>
      <c r="L57" s="2">
        <v>8</v>
      </c>
      <c r="M57" s="2">
        <v>-1</v>
      </c>
      <c r="Q57" s="2"/>
      <c r="R57" s="47"/>
    </row>
    <row r="58" spans="3:18" ht="12.75" hidden="1">
      <c r="C58" s="5" t="s">
        <v>101</v>
      </c>
      <c r="D58" t="s">
        <v>29</v>
      </c>
      <c r="G58" t="s">
        <v>40</v>
      </c>
      <c r="H58" s="2">
        <v>-1</v>
      </c>
      <c r="I58" s="2">
        <v>-2</v>
      </c>
      <c r="K58" t="s">
        <v>64</v>
      </c>
      <c r="L58" s="2">
        <v>10</v>
      </c>
      <c r="M58" s="2">
        <v>0</v>
      </c>
      <c r="Q58" s="2"/>
      <c r="R58" s="47"/>
    </row>
    <row r="59" spans="3:18" ht="12.75" hidden="1">
      <c r="C59" s="5" t="s">
        <v>90</v>
      </c>
      <c r="D59" t="s">
        <v>30</v>
      </c>
      <c r="G59" t="s">
        <v>112</v>
      </c>
      <c r="H59" s="2">
        <v>2</v>
      </c>
      <c r="I59" s="2">
        <v>0</v>
      </c>
      <c r="K59" t="s">
        <v>65</v>
      </c>
      <c r="L59" s="2">
        <v>13</v>
      </c>
      <c r="M59" s="2">
        <v>1</v>
      </c>
      <c r="Q59" s="2"/>
      <c r="R59" s="47"/>
    </row>
    <row r="60" spans="3:18" ht="12.75" hidden="1">
      <c r="C60" s="5" t="s">
        <v>104</v>
      </c>
      <c r="D60" t="s">
        <v>31</v>
      </c>
      <c r="G60" t="s">
        <v>43</v>
      </c>
      <c r="H60" s="2">
        <v>2</v>
      </c>
      <c r="I60" s="2">
        <v>0</v>
      </c>
      <c r="K60" t="s">
        <v>66</v>
      </c>
      <c r="L60" s="2">
        <v>16</v>
      </c>
      <c r="M60" s="2">
        <v>2</v>
      </c>
      <c r="Q60" s="2"/>
      <c r="R60" s="47"/>
    </row>
    <row r="61" spans="3:18" ht="12.75" hidden="1">
      <c r="C61" s="5" t="s">
        <v>91</v>
      </c>
      <c r="D61" t="s">
        <v>22</v>
      </c>
      <c r="G61" t="s">
        <v>110</v>
      </c>
      <c r="H61" s="2">
        <v>2</v>
      </c>
      <c r="I61" s="2">
        <v>0</v>
      </c>
      <c r="K61" t="s">
        <v>67</v>
      </c>
      <c r="L61" s="2">
        <v>20</v>
      </c>
      <c r="M61" s="2">
        <v>3</v>
      </c>
      <c r="R61" s="45"/>
    </row>
    <row r="62" spans="3:18" ht="12.75" hidden="1">
      <c r="C62" s="5" t="s">
        <v>102</v>
      </c>
      <c r="D62" t="s">
        <v>23</v>
      </c>
      <c r="G62" t="s">
        <v>42</v>
      </c>
      <c r="H62" s="2">
        <v>2</v>
      </c>
      <c r="I62" s="2">
        <v>0</v>
      </c>
      <c r="R62" s="45"/>
    </row>
    <row r="63" spans="3:18" ht="12.75" hidden="1">
      <c r="C63" s="5" t="s">
        <v>92</v>
      </c>
      <c r="D63" t="s">
        <v>32</v>
      </c>
      <c r="G63" t="s">
        <v>41</v>
      </c>
      <c r="H63" s="2">
        <v>2</v>
      </c>
      <c r="I63" s="2">
        <v>0</v>
      </c>
      <c r="R63" s="45"/>
    </row>
    <row r="64" spans="3:18" ht="12.75" hidden="1">
      <c r="C64" s="5" t="s">
        <v>103</v>
      </c>
      <c r="D64" t="s">
        <v>20</v>
      </c>
      <c r="G64" s="5" t="s">
        <v>44</v>
      </c>
      <c r="H64" s="2">
        <v>3</v>
      </c>
      <c r="I64" s="2">
        <v>0</v>
      </c>
      <c r="Q64" s="2"/>
      <c r="R64" s="45"/>
    </row>
    <row r="65" spans="4:18" ht="12.75" hidden="1">
      <c r="D65" t="s">
        <v>21</v>
      </c>
      <c r="G65" t="s">
        <v>45</v>
      </c>
      <c r="H65" s="2">
        <v>0</v>
      </c>
      <c r="I65" s="2">
        <v>0</v>
      </c>
      <c r="K65" s="3"/>
      <c r="Q65" s="2"/>
      <c r="R65" s="45"/>
    </row>
    <row r="66" spans="7:18" ht="12.75" hidden="1">
      <c r="G66" t="s">
        <v>46</v>
      </c>
      <c r="H66" s="2">
        <v>0</v>
      </c>
      <c r="I66" s="2">
        <v>0</v>
      </c>
      <c r="K66" s="5"/>
      <c r="Q66" s="2"/>
      <c r="R66" s="45"/>
    </row>
    <row r="67" spans="7:18" ht="12.75" hidden="1">
      <c r="G67" t="s">
        <v>47</v>
      </c>
      <c r="H67" s="2">
        <v>2</v>
      </c>
      <c r="I67" s="2">
        <v>0</v>
      </c>
      <c r="K67" s="5"/>
      <c r="Q67" s="2"/>
      <c r="R67" s="45"/>
    </row>
    <row r="68" spans="7:18" ht="12.75" hidden="1">
      <c r="G68" s="5" t="s">
        <v>79</v>
      </c>
      <c r="H68" s="2">
        <v>2</v>
      </c>
      <c r="I68" s="2">
        <v>0</v>
      </c>
      <c r="K68" s="5"/>
      <c r="Q68" s="2"/>
      <c r="R68" s="45"/>
    </row>
    <row r="69" spans="7:18" ht="12.75" hidden="1">
      <c r="G69" t="s">
        <v>48</v>
      </c>
      <c r="H69" s="2">
        <v>2</v>
      </c>
      <c r="I69" s="2">
        <v>0</v>
      </c>
      <c r="K69" s="5"/>
      <c r="Q69" s="2"/>
      <c r="R69" s="45"/>
    </row>
    <row r="70" spans="7:18" ht="12.75" hidden="1">
      <c r="G70" t="s">
        <v>99</v>
      </c>
      <c r="H70" s="2">
        <v>4</v>
      </c>
      <c r="I70" s="2">
        <v>0</v>
      </c>
      <c r="K70" s="5"/>
      <c r="Q70" s="2"/>
      <c r="R70" s="45"/>
    </row>
    <row r="71" spans="7:18" ht="12.75" hidden="1">
      <c r="G71" t="s">
        <v>49</v>
      </c>
      <c r="H71" s="2">
        <v>-1</v>
      </c>
      <c r="I71" s="2">
        <v>0</v>
      </c>
      <c r="K71" s="5"/>
      <c r="Q71" s="2"/>
      <c r="R71" s="45"/>
    </row>
    <row r="72" spans="7:18" ht="12.75" hidden="1">
      <c r="G72" t="s">
        <v>100</v>
      </c>
      <c r="H72" s="2">
        <v>1</v>
      </c>
      <c r="I72" s="2">
        <v>0</v>
      </c>
      <c r="K72" s="5"/>
      <c r="Q72" s="2"/>
      <c r="R72" s="45"/>
    </row>
    <row r="73" spans="7:18" ht="12.75" hidden="1">
      <c r="G73" t="s">
        <v>51</v>
      </c>
      <c r="H73" s="2">
        <v>-1</v>
      </c>
      <c r="I73" s="2">
        <v>-1</v>
      </c>
      <c r="K73" s="5"/>
      <c r="Q73" s="2"/>
      <c r="R73" s="45"/>
    </row>
    <row r="74" spans="7:18" ht="12.75" hidden="1">
      <c r="G74" t="s">
        <v>52</v>
      </c>
      <c r="H74" s="2">
        <v>1</v>
      </c>
      <c r="I74" s="2">
        <v>1</v>
      </c>
      <c r="Q74" s="2"/>
      <c r="R74" s="45"/>
    </row>
    <row r="75" spans="7:18" ht="12.75" hidden="1">
      <c r="G75" t="s">
        <v>50</v>
      </c>
      <c r="H75" s="2">
        <v>0</v>
      </c>
      <c r="I75" s="2">
        <v>-1</v>
      </c>
      <c r="O75" s="16"/>
      <c r="Q75" s="2"/>
      <c r="R75" s="46"/>
    </row>
    <row r="76" spans="1:18" ht="12.75" hidden="1">
      <c r="A76" s="5"/>
      <c r="G76" s="5" t="s">
        <v>76</v>
      </c>
      <c r="H76" s="2">
        <v>0</v>
      </c>
      <c r="I76" s="2">
        <v>-1</v>
      </c>
      <c r="Q76" s="2"/>
      <c r="R76" s="45"/>
    </row>
    <row r="77" spans="7:18" ht="12.75" hidden="1">
      <c r="G77" s="5" t="s">
        <v>80</v>
      </c>
      <c r="H77" s="2">
        <v>0</v>
      </c>
      <c r="I77" s="2">
        <v>-2</v>
      </c>
      <c r="Q77" s="2"/>
      <c r="R77" s="45"/>
    </row>
    <row r="78" spans="7:18" ht="12.75" hidden="1">
      <c r="G78" s="5" t="s">
        <v>81</v>
      </c>
      <c r="H78" s="2">
        <v>0</v>
      </c>
      <c r="I78" s="2">
        <v>-2</v>
      </c>
      <c r="Q78" s="2"/>
      <c r="R78" s="45"/>
    </row>
    <row r="79" spans="7:18" ht="12.75" hidden="1">
      <c r="G79" s="5" t="s">
        <v>105</v>
      </c>
      <c r="H79" s="2">
        <v>0</v>
      </c>
      <c r="I79" s="2">
        <v>-3</v>
      </c>
      <c r="Q79" s="2"/>
      <c r="R79" s="45"/>
    </row>
    <row r="80" spans="7:18" ht="12.75" hidden="1">
      <c r="G80" s="5" t="s">
        <v>107</v>
      </c>
      <c r="H80" s="2">
        <v>2</v>
      </c>
      <c r="I80" s="2">
        <v>0</v>
      </c>
      <c r="Q80" s="2"/>
      <c r="R80" s="45"/>
    </row>
    <row r="81" spans="7:18" ht="12.75" hidden="1">
      <c r="G81" s="5" t="s">
        <v>108</v>
      </c>
      <c r="H81" s="2">
        <v>3</v>
      </c>
      <c r="I81" s="2">
        <v>0</v>
      </c>
      <c r="Q81" s="2"/>
      <c r="R81" s="45"/>
    </row>
    <row r="82" spans="7:18" ht="12.75" hidden="1">
      <c r="G82" s="5" t="s">
        <v>109</v>
      </c>
      <c r="H82" s="2">
        <v>3</v>
      </c>
      <c r="I82" s="2">
        <v>0</v>
      </c>
      <c r="Q82" s="2"/>
      <c r="R82" s="45"/>
    </row>
    <row r="83" spans="7:18" ht="12.75" hidden="1">
      <c r="G83" s="5" t="s">
        <v>123</v>
      </c>
      <c r="H83" s="2">
        <v>4</v>
      </c>
      <c r="I83" s="2">
        <v>0</v>
      </c>
      <c r="Q83" s="2"/>
      <c r="R83" s="45"/>
    </row>
    <row r="84" spans="7:18" ht="12.75" hidden="1">
      <c r="G84" s="5" t="s">
        <v>96</v>
      </c>
      <c r="H84" s="2">
        <v>3</v>
      </c>
      <c r="I84" s="2">
        <v>0</v>
      </c>
      <c r="Q84" s="2"/>
      <c r="R84" s="31"/>
    </row>
    <row r="85" spans="7:18" ht="12.75" hidden="1">
      <c r="G85" s="5" t="s">
        <v>120</v>
      </c>
      <c r="H85" s="2">
        <v>3</v>
      </c>
      <c r="I85" s="2">
        <v>0</v>
      </c>
      <c r="Q85" s="2"/>
      <c r="R85" s="31"/>
    </row>
    <row r="86" spans="7:18" ht="12.75" hidden="1">
      <c r="G86" s="5" t="s">
        <v>97</v>
      </c>
      <c r="H86" s="2">
        <v>4</v>
      </c>
      <c r="I86" s="2">
        <v>0</v>
      </c>
      <c r="Q86" s="2"/>
      <c r="R86" s="31"/>
    </row>
    <row r="87" spans="7:18" ht="12.75" hidden="1">
      <c r="G87" s="5" t="s">
        <v>98</v>
      </c>
      <c r="H87" s="2">
        <v>4</v>
      </c>
      <c r="I87" s="2">
        <v>0</v>
      </c>
      <c r="Q87" s="2"/>
      <c r="R87" s="31"/>
    </row>
    <row r="88" spans="7:18" ht="12.75" hidden="1">
      <c r="G88" s="16" t="s">
        <v>89</v>
      </c>
      <c r="M88" s="16" t="s">
        <v>87</v>
      </c>
      <c r="Q88" s="2"/>
      <c r="R88" s="31"/>
    </row>
    <row r="89" spans="3:14" ht="12.75" hidden="1">
      <c r="C89" s="3" t="s">
        <v>9</v>
      </c>
      <c r="D89" s="3">
        <v>0</v>
      </c>
      <c r="E89" s="3">
        <v>1</v>
      </c>
      <c r="F89" s="3">
        <v>2</v>
      </c>
      <c r="G89" s="3">
        <v>3</v>
      </c>
      <c r="H89" s="3">
        <v>4</v>
      </c>
      <c r="I89" s="3">
        <v>5</v>
      </c>
      <c r="J89" s="3">
        <v>6</v>
      </c>
      <c r="L89" s="16" t="s">
        <v>71</v>
      </c>
      <c r="M89" s="16" t="s">
        <v>58</v>
      </c>
      <c r="N89" s="16" t="s">
        <v>36</v>
      </c>
    </row>
    <row r="90" spans="3:14" ht="12.75" hidden="1">
      <c r="C90" s="7" t="s">
        <v>54</v>
      </c>
      <c r="D90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L90" s="2">
        <v>0</v>
      </c>
      <c r="M90" s="2">
        <v>0</v>
      </c>
      <c r="N90" s="2">
        <v>0</v>
      </c>
    </row>
    <row r="91" spans="3:14" ht="12.75" hidden="1">
      <c r="C91" t="s">
        <v>14</v>
      </c>
      <c r="D91">
        <v>0</v>
      </c>
      <c r="E91">
        <v>6</v>
      </c>
      <c r="F91">
        <v>7</v>
      </c>
      <c r="G91">
        <v>9</v>
      </c>
      <c r="H91">
        <v>11</v>
      </c>
      <c r="I91">
        <v>13</v>
      </c>
      <c r="J91">
        <v>15</v>
      </c>
      <c r="L91" s="2">
        <v>3</v>
      </c>
      <c r="M91" s="2">
        <v>4</v>
      </c>
      <c r="N91" s="2">
        <v>6</v>
      </c>
    </row>
    <row r="92" spans="3:14" ht="12.75" hidden="1">
      <c r="C92" t="s">
        <v>15</v>
      </c>
      <c r="D92">
        <v>0</v>
      </c>
      <c r="E92" s="14">
        <v>7</v>
      </c>
      <c r="F92">
        <v>8</v>
      </c>
      <c r="G92">
        <v>10</v>
      </c>
      <c r="H92">
        <v>12</v>
      </c>
      <c r="I92">
        <v>14</v>
      </c>
      <c r="J92">
        <v>16</v>
      </c>
      <c r="L92" s="2">
        <v>3</v>
      </c>
      <c r="M92" s="2">
        <v>4</v>
      </c>
      <c r="N92" s="2">
        <v>6</v>
      </c>
    </row>
    <row r="93" spans="3:14" ht="12.75" hidden="1">
      <c r="C93" t="s">
        <v>16</v>
      </c>
      <c r="D93">
        <v>0</v>
      </c>
      <c r="E93" s="14">
        <v>7</v>
      </c>
      <c r="F93">
        <v>8</v>
      </c>
      <c r="G93">
        <v>10</v>
      </c>
      <c r="H93">
        <v>12</v>
      </c>
      <c r="I93">
        <v>14</v>
      </c>
      <c r="J93">
        <v>16</v>
      </c>
      <c r="L93" s="2">
        <v>1</v>
      </c>
      <c r="M93" s="2">
        <v>2</v>
      </c>
      <c r="N93" s="18">
        <v>3</v>
      </c>
    </row>
    <row r="94" spans="3:14" ht="12.75" hidden="1">
      <c r="C94" t="s">
        <v>17</v>
      </c>
      <c r="D94">
        <v>0</v>
      </c>
      <c r="E94">
        <v>5</v>
      </c>
      <c r="F94">
        <v>6</v>
      </c>
      <c r="G94">
        <v>8</v>
      </c>
      <c r="H94">
        <v>10</v>
      </c>
      <c r="I94">
        <v>12</v>
      </c>
      <c r="J94">
        <v>14</v>
      </c>
      <c r="L94" s="2">
        <v>2</v>
      </c>
      <c r="M94" s="2">
        <v>3</v>
      </c>
      <c r="N94" s="2">
        <v>4</v>
      </c>
    </row>
    <row r="95" spans="3:14" ht="12.75" hidden="1">
      <c r="C95" t="s">
        <v>18</v>
      </c>
      <c r="D95">
        <v>0</v>
      </c>
      <c r="E95" s="14" t="s">
        <v>7</v>
      </c>
      <c r="F95">
        <v>8</v>
      </c>
      <c r="G95">
        <v>10</v>
      </c>
      <c r="H95">
        <v>12</v>
      </c>
      <c r="I95">
        <v>14</v>
      </c>
      <c r="J95">
        <v>16</v>
      </c>
      <c r="L95" s="2">
        <v>2</v>
      </c>
      <c r="M95" s="2">
        <v>3</v>
      </c>
      <c r="N95" s="2">
        <v>4</v>
      </c>
    </row>
    <row r="96" spans="3:14" ht="12.75" hidden="1">
      <c r="C96" t="s">
        <v>19</v>
      </c>
      <c r="D96">
        <v>0</v>
      </c>
      <c r="E96" s="14" t="s">
        <v>7</v>
      </c>
      <c r="F96">
        <v>10</v>
      </c>
      <c r="G96">
        <v>12</v>
      </c>
      <c r="H96">
        <v>14</v>
      </c>
      <c r="I96">
        <v>16</v>
      </c>
      <c r="J96">
        <v>18</v>
      </c>
      <c r="L96" s="2">
        <v>2</v>
      </c>
      <c r="M96" s="2">
        <v>3</v>
      </c>
      <c r="N96" s="2">
        <v>4</v>
      </c>
    </row>
    <row r="97" spans="3:14" ht="12.75" hidden="1">
      <c r="C97" s="5" t="s">
        <v>101</v>
      </c>
      <c r="D97">
        <v>0</v>
      </c>
      <c r="E97" s="14" t="s">
        <v>7</v>
      </c>
      <c r="F97">
        <v>7</v>
      </c>
      <c r="G97">
        <v>8</v>
      </c>
      <c r="H97">
        <v>9</v>
      </c>
      <c r="I97">
        <v>10</v>
      </c>
      <c r="J97">
        <v>11</v>
      </c>
      <c r="L97" s="2">
        <v>2</v>
      </c>
      <c r="M97" s="2">
        <v>3</v>
      </c>
      <c r="N97" s="2">
        <v>4</v>
      </c>
    </row>
    <row r="98" spans="3:14" ht="12.75" hidden="1">
      <c r="C98" s="5" t="s">
        <v>90</v>
      </c>
      <c r="D98">
        <v>0</v>
      </c>
      <c r="E98" s="14" t="s">
        <v>7</v>
      </c>
      <c r="F98">
        <v>9</v>
      </c>
      <c r="G98">
        <v>10</v>
      </c>
      <c r="H98">
        <v>11</v>
      </c>
      <c r="I98">
        <v>12</v>
      </c>
      <c r="J98">
        <v>13</v>
      </c>
      <c r="L98" s="2">
        <v>2</v>
      </c>
      <c r="M98" s="2">
        <v>3</v>
      </c>
      <c r="N98" s="2">
        <v>4</v>
      </c>
    </row>
    <row r="99" spans="3:14" ht="12.75" hidden="1">
      <c r="C99" s="5" t="s">
        <v>104</v>
      </c>
      <c r="D99">
        <v>0</v>
      </c>
      <c r="E99" s="14" t="s">
        <v>7</v>
      </c>
      <c r="F99">
        <v>11</v>
      </c>
      <c r="G99">
        <v>12</v>
      </c>
      <c r="H99">
        <v>13</v>
      </c>
      <c r="I99">
        <v>14</v>
      </c>
      <c r="J99">
        <v>15</v>
      </c>
      <c r="L99" s="2">
        <v>2</v>
      </c>
      <c r="M99" s="2">
        <v>3</v>
      </c>
      <c r="N99" s="2">
        <v>4</v>
      </c>
    </row>
    <row r="100" spans="3:14" ht="12.75" hidden="1">
      <c r="C100" s="5" t="s">
        <v>91</v>
      </c>
      <c r="D100">
        <v>0</v>
      </c>
      <c r="E100" s="14" t="s">
        <v>7</v>
      </c>
      <c r="F100">
        <v>13</v>
      </c>
      <c r="G100">
        <v>14</v>
      </c>
      <c r="H100">
        <v>15</v>
      </c>
      <c r="I100">
        <v>16</v>
      </c>
      <c r="J100">
        <v>17</v>
      </c>
      <c r="L100" s="2">
        <v>2</v>
      </c>
      <c r="M100" s="2">
        <v>3</v>
      </c>
      <c r="N100" s="2">
        <v>4</v>
      </c>
    </row>
    <row r="101" spans="3:14" ht="12.75" hidden="1">
      <c r="C101" s="5" t="s">
        <v>102</v>
      </c>
      <c r="D101">
        <v>0</v>
      </c>
      <c r="E101" s="14" t="s">
        <v>7</v>
      </c>
      <c r="F101">
        <v>9</v>
      </c>
      <c r="G101">
        <v>10</v>
      </c>
      <c r="H101">
        <v>11</v>
      </c>
      <c r="I101">
        <v>12</v>
      </c>
      <c r="J101">
        <v>13</v>
      </c>
      <c r="L101" s="2">
        <v>2</v>
      </c>
      <c r="M101" s="2">
        <v>3</v>
      </c>
      <c r="N101" s="2">
        <v>4</v>
      </c>
    </row>
    <row r="102" spans="3:14" ht="12.75" hidden="1">
      <c r="C102" s="5" t="s">
        <v>92</v>
      </c>
      <c r="D102">
        <v>0</v>
      </c>
      <c r="E102" s="14" t="s">
        <v>7</v>
      </c>
      <c r="F102">
        <v>11</v>
      </c>
      <c r="G102">
        <v>12</v>
      </c>
      <c r="H102">
        <v>13</v>
      </c>
      <c r="I102">
        <v>14</v>
      </c>
      <c r="J102">
        <v>15</v>
      </c>
      <c r="L102" s="2">
        <v>2</v>
      </c>
      <c r="M102" s="2">
        <v>3</v>
      </c>
      <c r="N102" s="2">
        <v>4</v>
      </c>
    </row>
    <row r="103" spans="3:14" ht="12.75" hidden="1">
      <c r="C103" s="5" t="s">
        <v>103</v>
      </c>
      <c r="D103">
        <v>0</v>
      </c>
      <c r="E103" s="14" t="s">
        <v>7</v>
      </c>
      <c r="F103">
        <v>13</v>
      </c>
      <c r="G103">
        <v>14</v>
      </c>
      <c r="H103">
        <v>15</v>
      </c>
      <c r="I103">
        <v>16</v>
      </c>
      <c r="J103">
        <v>17</v>
      </c>
      <c r="L103" s="2">
        <v>2</v>
      </c>
      <c r="M103" s="2">
        <v>3</v>
      </c>
      <c r="N103" s="2">
        <v>4</v>
      </c>
    </row>
    <row r="104" ht="12.75" hidden="1"/>
    <row r="105" spans="3:10" ht="12.75" hidden="1">
      <c r="C105" s="3" t="s">
        <v>94</v>
      </c>
      <c r="E105" s="3" t="s">
        <v>88</v>
      </c>
      <c r="H105" s="3" t="s">
        <v>56</v>
      </c>
      <c r="J105" s="3" t="s">
        <v>88</v>
      </c>
    </row>
    <row r="106" spans="3:10" ht="12.75" hidden="1">
      <c r="C106" s="1" t="s">
        <v>54</v>
      </c>
      <c r="D106">
        <v>0</v>
      </c>
      <c r="E106">
        <v>0</v>
      </c>
      <c r="H106" s="6" t="s">
        <v>57</v>
      </c>
      <c r="I106">
        <v>-2</v>
      </c>
      <c r="J106">
        <v>0</v>
      </c>
    </row>
    <row r="107" spans="3:10" ht="12.75" hidden="1">
      <c r="C107" t="s">
        <v>33</v>
      </c>
      <c r="D107">
        <v>1</v>
      </c>
      <c r="E107">
        <v>1</v>
      </c>
      <c r="H107" s="6" t="s">
        <v>58</v>
      </c>
      <c r="I107">
        <v>-1</v>
      </c>
      <c r="J107">
        <v>0</v>
      </c>
    </row>
    <row r="108" spans="3:10" ht="12.75" hidden="1">
      <c r="C108" t="s">
        <v>34</v>
      </c>
      <c r="D108">
        <v>0</v>
      </c>
      <c r="E108">
        <v>0</v>
      </c>
      <c r="H108" s="6" t="s">
        <v>59</v>
      </c>
      <c r="I108">
        <v>0</v>
      </c>
      <c r="J108">
        <v>0</v>
      </c>
    </row>
    <row r="109" spans="3:10" ht="12.75" hidden="1">
      <c r="C109" t="s">
        <v>35</v>
      </c>
      <c r="D109">
        <v>-1</v>
      </c>
      <c r="E109">
        <v>-1</v>
      </c>
      <c r="H109" s="6" t="s">
        <v>60</v>
      </c>
      <c r="I109">
        <v>2</v>
      </c>
      <c r="J109">
        <v>1</v>
      </c>
    </row>
    <row r="110" spans="8:10" ht="12.75" hidden="1">
      <c r="H110" s="6" t="s">
        <v>36</v>
      </c>
      <c r="I110">
        <v>3</v>
      </c>
      <c r="J110">
        <v>1</v>
      </c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</sheetData>
  <sheetProtection sheet="1"/>
  <mergeCells count="14">
    <mergeCell ref="H21:I21"/>
    <mergeCell ref="H30:I30"/>
    <mergeCell ref="H11:I11"/>
    <mergeCell ref="C5:F5"/>
    <mergeCell ref="H5:I5"/>
    <mergeCell ref="A5:B5"/>
    <mergeCell ref="A11:B11"/>
    <mergeCell ref="C11:F11"/>
    <mergeCell ref="B2:G2"/>
    <mergeCell ref="A21:B21"/>
    <mergeCell ref="C21:F21"/>
    <mergeCell ref="B3:G3"/>
    <mergeCell ref="A30:B30"/>
    <mergeCell ref="C30:F30"/>
  </mergeCells>
  <dataValidations count="9">
    <dataValidation type="list" allowBlank="1" showInputMessage="1" showErrorMessage="1" sqref="H20 H29 H37">
      <formula1>Allié</formula1>
    </dataValidation>
    <dataValidation type="list" allowBlank="1" showInputMessage="1" showErrorMessage="1" sqref="G20 G29 G37">
      <formula1>$K$121:$K$125</formula1>
    </dataValidation>
    <dataValidation type="list" allowBlank="1" showInputMessage="1" showErrorMessage="1" sqref="E23:E28 E13:E19 E7:E9 E32:E36">
      <formula1>$E$51:$E$54</formula1>
    </dataValidation>
    <dataValidation type="list" allowBlank="1" showInputMessage="1" showErrorMessage="1" sqref="C23:C28 C13:C19 C7:C9 C32:C36">
      <formula1>$C$51:$C$64</formula1>
    </dataValidation>
    <dataValidation type="list" allowBlank="1" showInputMessage="1" showErrorMessage="1" sqref="H23:H28 H13:H19 H7:H9 H32:H36">
      <formula1>$K$51:$K$53</formula1>
    </dataValidation>
    <dataValidation type="list" allowBlank="1" showInputMessage="1" showErrorMessage="1" sqref="G11 G21 G30 G5">
      <formula1>$K$56:$K$61</formula1>
    </dataValidation>
    <dataValidation type="list" allowBlank="1" showInputMessage="1" showErrorMessage="1" sqref="D7:D9 D23:D28 D13:D19 D32:D36">
      <formula1>$D$51:$D$65</formula1>
    </dataValidation>
    <dataValidation type="list" allowBlank="1" showInputMessage="1" showErrorMessage="1" sqref="F7:F9 F13:F19 F23:F28 F32:F36">
      <formula1>$F$51:$F$53</formula1>
    </dataValidation>
    <dataValidation type="list" allowBlank="1" showInputMessage="1" showErrorMessage="1" sqref="G23:G28 G7:G9 G13:G19 G32:G36">
      <formula1>$G$51:$G$87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9"/>
  <sheetViews>
    <sheetView zoomScalePageLayoutView="0" workbookViewId="0" topLeftCell="A36">
      <selection activeCell="R16" sqref="R16"/>
    </sheetView>
  </sheetViews>
  <sheetFormatPr defaultColWidth="11.00390625" defaultRowHeight="12.75"/>
  <cols>
    <col min="1" max="1" width="4.625" style="0" customWidth="1"/>
    <col min="2" max="2" width="20.625" style="0" customWidth="1"/>
    <col min="3" max="6" width="5.625" style="0" customWidth="1"/>
    <col min="7" max="7" width="23.625" style="0" customWidth="1"/>
    <col min="8" max="10" width="5.625" style="0" customWidth="1"/>
    <col min="12" max="16" width="8.625" style="2" hidden="1" customWidth="1"/>
    <col min="32" max="32" width="32.125" style="0" customWidth="1"/>
  </cols>
  <sheetData>
    <row r="1" ht="15" customHeight="1" thickBot="1"/>
    <row r="2" spans="2:15" ht="24" customHeight="1" thickBot="1" thickTop="1">
      <c r="B2" s="49" t="s">
        <v>72</v>
      </c>
      <c r="C2" s="50"/>
      <c r="D2" s="50"/>
      <c r="E2" s="50"/>
      <c r="F2" s="50"/>
      <c r="G2" s="51"/>
      <c r="H2" s="37" t="s">
        <v>82</v>
      </c>
      <c r="I2" s="38" t="s">
        <v>83</v>
      </c>
      <c r="J2" s="39" t="s">
        <v>95</v>
      </c>
      <c r="O2" s="19"/>
    </row>
    <row r="3" spans="2:15" ht="24" customHeight="1" thickBot="1" thickTop="1">
      <c r="B3" s="56" t="s">
        <v>106</v>
      </c>
      <c r="C3" s="57"/>
      <c r="D3" s="57"/>
      <c r="E3" s="57"/>
      <c r="F3" s="57"/>
      <c r="G3" s="58"/>
      <c r="H3" s="23" t="str">
        <f>IF(G5="[Valeur]","0",VLOOKUP(G5,K74:M79,3,FALSE)+1)</f>
        <v>0</v>
      </c>
      <c r="I3" s="23">
        <f>SUM(N7:N54)</f>
        <v>0</v>
      </c>
      <c r="J3" s="24">
        <f>(SUM(O5:O54)+SUM(P5:P54))/2</f>
        <v>0</v>
      </c>
      <c r="O3" s="16" t="s">
        <v>85</v>
      </c>
    </row>
    <row r="4" spans="12:16" ht="15" customHeight="1" thickBot="1" thickTop="1">
      <c r="L4" s="16" t="s">
        <v>56</v>
      </c>
      <c r="M4" s="16" t="s">
        <v>9</v>
      </c>
      <c r="N4" s="16" t="s">
        <v>83</v>
      </c>
      <c r="O4" s="16" t="s">
        <v>87</v>
      </c>
      <c r="P4" s="17" t="s">
        <v>86</v>
      </c>
    </row>
    <row r="5" spans="1:16" ht="13.5" customHeight="1" thickTop="1">
      <c r="A5" s="60" t="s">
        <v>70</v>
      </c>
      <c r="B5" s="61"/>
      <c r="C5" s="54" t="s">
        <v>69</v>
      </c>
      <c r="D5" s="55"/>
      <c r="E5" s="55"/>
      <c r="F5" s="55"/>
      <c r="G5" s="32" t="s">
        <v>62</v>
      </c>
      <c r="H5" s="59"/>
      <c r="I5" s="59"/>
      <c r="J5" s="33">
        <f>VLOOKUP(G5,$K$74:$L$79,2,FALSE)+SUM(J7:J9)</f>
        <v>0</v>
      </c>
      <c r="P5" s="44">
        <f>IF(G5="[Valeur]",0,VLOOKUP(G5,$K$74:$M$79,3,FALSE))</f>
        <v>0</v>
      </c>
    </row>
    <row r="6" spans="1:10" ht="13.5" customHeight="1" thickBot="1">
      <c r="A6" s="34" t="s">
        <v>8</v>
      </c>
      <c r="B6" s="35" t="s">
        <v>2</v>
      </c>
      <c r="C6" s="35" t="s">
        <v>0</v>
      </c>
      <c r="D6" s="35" t="s">
        <v>9</v>
      </c>
      <c r="E6" s="35" t="s">
        <v>10</v>
      </c>
      <c r="F6" s="35" t="s">
        <v>11</v>
      </c>
      <c r="G6" s="35" t="s">
        <v>12</v>
      </c>
      <c r="H6" s="35" t="s">
        <v>13</v>
      </c>
      <c r="I6" s="35" t="s">
        <v>53</v>
      </c>
      <c r="J6" s="36" t="s">
        <v>1</v>
      </c>
    </row>
    <row r="7" spans="1:16" ht="13.5" customHeight="1" thickTop="1">
      <c r="A7" s="8"/>
      <c r="B7" s="9"/>
      <c r="C7" s="30" t="s">
        <v>54</v>
      </c>
      <c r="D7" s="29" t="s">
        <v>54</v>
      </c>
      <c r="E7" s="30" t="s">
        <v>54</v>
      </c>
      <c r="F7" s="29">
        <v>0</v>
      </c>
      <c r="G7" s="29" t="s">
        <v>55</v>
      </c>
      <c r="H7" s="29" t="s">
        <v>54</v>
      </c>
      <c r="I7" s="25">
        <f>ROUND((VLOOKUP(C7,$C$108:$J$121,M7+2,FALSE)+VLOOKUP(E7,$C$124:$E$127,IF(RIGHT(C7,1)="r",3,2),FALSE)+F7+VLOOKUP(G7,$G$69:$I$105,IF(RIGHT(C7,1)="r",3,2),FALSE)+VLOOKUP(L7,$H$124:$J$128,IF(RIGHT(C7,1)="r",3,2),FALSE))*VLOOKUP(H7,$K$69:$M$71,IF(OR(C7="LN",C7="LT",C7="SK"),3,2),FALSE),0)</f>
        <v>0</v>
      </c>
      <c r="J7" s="26">
        <f>IF(C7="SK",ROUNDDOWN(A7*I7/2,0),A7*I7)</f>
        <v>0</v>
      </c>
      <c r="L7" s="2" t="str">
        <f>IF(LEFT(D7,1)="-","L",LEFT(D7,1))</f>
        <v>L</v>
      </c>
      <c r="M7" s="2">
        <f>IF(RIGHT(D7,1)="-",0,RIGHT(D7,1))</f>
        <v>0</v>
      </c>
      <c r="N7" s="2">
        <f>IF(C7="MC",1,IF(C7="LC",IF(L7="M",1,2),0))*A7</f>
        <v>0</v>
      </c>
      <c r="O7" s="2">
        <f>IF(H7="P",VLOOKUP(C7,$C$108:$N$121,10,FALSE),IF(H7="G",VLOOKUP(C7,$C$108:$N$121,12,FALSE),VLOOKUP(C7,$C$108:$N$121,11,FALSE)))*A7</f>
        <v>0</v>
      </c>
      <c r="P7" s="2">
        <f>IF(C7="SK",0,IF(RIGHT(C7,1)="r",0,IF(OR(L7="E",L7="G"),1,IF(OR(L7="M",L7="I"),-1,0))))*(IF(C7="SK",A7/2,A7))</f>
        <v>0</v>
      </c>
    </row>
    <row r="8" spans="1:16" ht="13.5" customHeight="1">
      <c r="A8" s="10"/>
      <c r="B8" s="11"/>
      <c r="C8" s="30" t="s">
        <v>54</v>
      </c>
      <c r="D8" s="29" t="s">
        <v>54</v>
      </c>
      <c r="E8" s="30" t="s">
        <v>54</v>
      </c>
      <c r="F8" s="29">
        <v>0</v>
      </c>
      <c r="G8" s="29" t="s">
        <v>55</v>
      </c>
      <c r="H8" s="30" t="s">
        <v>54</v>
      </c>
      <c r="I8" s="25">
        <f>ROUND((VLOOKUP(C8,$C$108:$J$121,M8+2,FALSE)+VLOOKUP(E8,$C$124:$E$127,IF(RIGHT(C8,1)="r",3,2),FALSE)+F8+VLOOKUP(G8,$G$69:$I$105,IF(RIGHT(C8,1)="r",3,2),FALSE)+VLOOKUP(L8,$H$124:$J$128,IF(RIGHT(C8,1)="r",3,2),FALSE))*VLOOKUP(H8,$K$69:$M$71,IF(OR(C8="LN",C8="LT",C8="SK"),3,2),FALSE),0)</f>
        <v>0</v>
      </c>
      <c r="J8" s="26">
        <f>IF(C8="SK",ROUNDDOWN(A8*I8/2,0),A8*I8)</f>
        <v>0</v>
      </c>
      <c r="L8" s="2" t="str">
        <f>IF(LEFT(D8,1)="-","L",LEFT(D8,1))</f>
        <v>L</v>
      </c>
      <c r="M8" s="2">
        <f>IF(RIGHT(D8,1)="-",0,RIGHT(D8,1))</f>
        <v>0</v>
      </c>
      <c r="N8" s="2">
        <f>IF(C8="MC",1,IF(C8="LC",IF(L8="M",1,2),0))*A8</f>
        <v>0</v>
      </c>
      <c r="O8" s="2">
        <f>IF(H8="P",VLOOKUP(C8,$C$108:$N$121,10,FALSE),IF(H8="G",VLOOKUP(C8,$C$108:$N$121,12,FALSE),VLOOKUP(C8,$C$108:$N$121,11,FALSE)))*A8</f>
        <v>0</v>
      </c>
      <c r="P8" s="2">
        <f>IF(C8="SK",0,IF(RIGHT(C8,1)="r",0,IF(OR(L8="E",L8="G"),1,IF(OR(L8="M",L8="I"),-1,0))))*(IF(C8="SK",A8/2,A8))</f>
        <v>0</v>
      </c>
    </row>
    <row r="9" spans="1:16" ht="13.5" customHeight="1" thickBot="1">
      <c r="A9" s="12"/>
      <c r="B9" s="13"/>
      <c r="C9" s="15" t="s">
        <v>54</v>
      </c>
      <c r="D9" s="15" t="s">
        <v>54</v>
      </c>
      <c r="E9" s="15" t="s">
        <v>54</v>
      </c>
      <c r="F9" s="15">
        <v>0</v>
      </c>
      <c r="G9" s="15" t="s">
        <v>55</v>
      </c>
      <c r="H9" s="15" t="s">
        <v>54</v>
      </c>
      <c r="I9" s="27">
        <f>ROUND((VLOOKUP(C9,$C$108:$J$121,M9+2,FALSE)+VLOOKUP(E9,$C$124:$E$127,IF(RIGHT(C9,1)="r",3,2),FALSE)+F9+VLOOKUP(G9,$G$69:$I$105,IF(RIGHT(C9,1)="r",3,2),FALSE)+VLOOKUP(L9,$H$124:$J$128,IF(RIGHT(C9,1)="r",3,2),FALSE))*VLOOKUP(H9,$K$69:$M$71,IF(OR(C9="LN",C9="LT",C9="SK"),3,2),FALSE),0)</f>
        <v>0</v>
      </c>
      <c r="J9" s="28">
        <f>IF(C9="SK",ROUNDDOWN(A9*I9/2,0),A9*I9)</f>
        <v>0</v>
      </c>
      <c r="L9" s="2" t="str">
        <f>IF(LEFT(D9,1)="-","L",LEFT(D9,1))</f>
        <v>L</v>
      </c>
      <c r="M9" s="2">
        <f>IF(RIGHT(D9,1)="-",0,RIGHT(D9,1))</f>
        <v>0</v>
      </c>
      <c r="N9" s="2">
        <f>IF(C9="MC",1,IF(C9="LC",IF(L9="M",1,2),0))*A9</f>
        <v>0</v>
      </c>
      <c r="O9" s="2">
        <f>IF(H9="P",VLOOKUP(C9,$C$108:$N$121,10,FALSE),IF(H9="G",VLOOKUP(C9,$C$108:$N$121,12,FALSE),VLOOKUP(C9,$C$108:$N$121,11,FALSE)))*A9</f>
        <v>0</v>
      </c>
      <c r="P9" s="2">
        <f>IF(C9="SK",0,IF(RIGHT(C9,1)="r",0,IF(OR(L9="E",L9="G"),1,IF(OR(L9="M",L9="I"),-1,0))))*(IF(C9="SK",A9/2,A9))</f>
        <v>0</v>
      </c>
    </row>
    <row r="10" ht="15" customHeight="1" thickBot="1" thickTop="1"/>
    <row r="11" spans="1:16" ht="13.5" customHeight="1" thickTop="1">
      <c r="A11" s="52" t="s">
        <v>115</v>
      </c>
      <c r="B11" s="53"/>
      <c r="C11" s="54" t="s">
        <v>68</v>
      </c>
      <c r="D11" s="55"/>
      <c r="E11" s="55"/>
      <c r="F11" s="55"/>
      <c r="G11" s="32" t="s">
        <v>62</v>
      </c>
      <c r="H11" s="59"/>
      <c r="I11" s="59"/>
      <c r="J11" s="33">
        <f>VLOOKUP(G11,$K$74:$L$79,2,FALSE)+SUM(J13:J20)</f>
        <v>0</v>
      </c>
      <c r="L11" s="16"/>
      <c r="M11" s="16"/>
      <c r="P11" s="44">
        <f>IF(G11="[Valeur]",0,VLOOKUP(G11,$K$74:$M$79,3,FALSE))</f>
        <v>0</v>
      </c>
    </row>
    <row r="12" spans="1:10" ht="13.5" customHeight="1" thickBot="1">
      <c r="A12" s="34" t="s">
        <v>8</v>
      </c>
      <c r="B12" s="35" t="s">
        <v>2</v>
      </c>
      <c r="C12" s="35" t="s">
        <v>0</v>
      </c>
      <c r="D12" s="35" t="s">
        <v>9</v>
      </c>
      <c r="E12" s="35" t="s">
        <v>10</v>
      </c>
      <c r="F12" s="35" t="s">
        <v>11</v>
      </c>
      <c r="G12" s="35" t="s">
        <v>12</v>
      </c>
      <c r="H12" s="35" t="s">
        <v>13</v>
      </c>
      <c r="I12" s="35" t="s">
        <v>53</v>
      </c>
      <c r="J12" s="36" t="s">
        <v>1</v>
      </c>
    </row>
    <row r="13" spans="1:16" ht="13.5" customHeight="1" thickTop="1">
      <c r="A13" s="8"/>
      <c r="B13" s="9"/>
      <c r="C13" s="29" t="s">
        <v>54</v>
      </c>
      <c r="D13" s="29" t="s">
        <v>54</v>
      </c>
      <c r="E13" s="29" t="s">
        <v>54</v>
      </c>
      <c r="F13" s="29">
        <v>0</v>
      </c>
      <c r="G13" s="29" t="s">
        <v>55</v>
      </c>
      <c r="H13" s="29" t="s">
        <v>54</v>
      </c>
      <c r="I13" s="25">
        <f aca="true" t="shared" si="0" ref="I13:I20">ROUND((VLOOKUP(C13,$C$108:$J$121,M13+2,FALSE)+VLOOKUP(E13,$C$124:$E$127,IF(RIGHT(C13,1)="r",3,2),FALSE)+F13+VLOOKUP(G13,$G$69:$I$105,IF(RIGHT(C13,1)="r",3,2),FALSE)+VLOOKUP(L13,$H$124:$J$128,IF(RIGHT(C13,1)="r",3,2),FALSE))*VLOOKUP(H13,$K$69:$M$71,IF(OR(C13="LN",C13="LT",C13="SK"),3,2),FALSE),0)</f>
        <v>0</v>
      </c>
      <c r="J13" s="26">
        <f>IF(C13="SK",ROUNDDOWN(A13*I13/2,0),A13*I13)</f>
        <v>0</v>
      </c>
      <c r="L13" s="2" t="str">
        <f aca="true" t="shared" si="1" ref="L13:L20">IF(LEFT(D13,1)="-","L",LEFT(D13,1))</f>
        <v>L</v>
      </c>
      <c r="M13" s="2">
        <f aca="true" t="shared" si="2" ref="M13:M20">IF(RIGHT(D13,1)="-",0,RIGHT(D13,1))</f>
        <v>0</v>
      </c>
      <c r="N13" s="2">
        <f>IF(C13="MC",1,IF(C13="LC",IF(L13="M",1,2),0))*A13</f>
        <v>0</v>
      </c>
      <c r="O13" s="2">
        <f>IF(H13="P",VLOOKUP(C13,$C$108:$N$121,10,FALSE),IF(H13="G",VLOOKUP(C13,$C$108:$N$121,12,FALSE),VLOOKUP(C13,$C$108:$N$121,11,FALSE)))*A13</f>
        <v>0</v>
      </c>
      <c r="P13" s="2">
        <f>IF(C13="SK",0,IF(RIGHT(C13,1)="r",0,IF(OR(L13="E",L13="G"),1,IF(OR(L13="M",L13="I"),-1,0))))*(IF(C13="SK",A13/2,A13))</f>
        <v>0</v>
      </c>
    </row>
    <row r="14" spans="1:16" ht="13.5" customHeight="1">
      <c r="A14" s="10"/>
      <c r="B14" s="11"/>
      <c r="C14" s="30" t="s">
        <v>54</v>
      </c>
      <c r="D14" s="29" t="s">
        <v>54</v>
      </c>
      <c r="E14" s="30" t="s">
        <v>54</v>
      </c>
      <c r="F14" s="29">
        <v>0</v>
      </c>
      <c r="G14" s="29" t="s">
        <v>55</v>
      </c>
      <c r="H14" s="30" t="s">
        <v>54</v>
      </c>
      <c r="I14" s="25">
        <f t="shared" si="0"/>
        <v>0</v>
      </c>
      <c r="J14" s="26">
        <f aca="true" t="shared" si="3" ref="J14:J20">IF(C14="SK",ROUNDDOWN(A14*I14/2,0),A14*I14)</f>
        <v>0</v>
      </c>
      <c r="L14" s="2" t="str">
        <f t="shared" si="1"/>
        <v>L</v>
      </c>
      <c r="M14" s="2">
        <f t="shared" si="2"/>
        <v>0</v>
      </c>
      <c r="N14" s="2">
        <f aca="true" t="shared" si="4" ref="N14:N20">IF(C14="MC",1,IF(C14="LC",IF(L14="M",1,2),0))*A14</f>
        <v>0</v>
      </c>
      <c r="O14" s="2">
        <f aca="true" t="shared" si="5" ref="O14:O20">IF(H14="P",VLOOKUP(C14,$C$108:$N$121,10,FALSE),IF(H14="G",VLOOKUP(C14,$C$108:$N$121,12,FALSE),VLOOKUP(C14,$C$108:$N$121,11,FALSE)))*A14</f>
        <v>0</v>
      </c>
      <c r="P14" s="2">
        <f aca="true" t="shared" si="6" ref="P14:P20">IF(C14="SK",0,IF(RIGHT(C14,1)="r",0,IF(OR(L14="E",L14="G"),1,IF(OR(L14="M",L14="I"),-1,0))))*(IF(C14="SK",A14/2,A14))</f>
        <v>0</v>
      </c>
    </row>
    <row r="15" spans="1:16" ht="13.5" customHeight="1">
      <c r="A15" s="10"/>
      <c r="B15" s="11"/>
      <c r="C15" s="30" t="s">
        <v>54</v>
      </c>
      <c r="D15" s="29" t="s">
        <v>54</v>
      </c>
      <c r="E15" s="30" t="s">
        <v>54</v>
      </c>
      <c r="F15" s="29">
        <v>0</v>
      </c>
      <c r="G15" s="29" t="s">
        <v>55</v>
      </c>
      <c r="H15" s="30" t="s">
        <v>54</v>
      </c>
      <c r="I15" s="25">
        <f t="shared" si="0"/>
        <v>0</v>
      </c>
      <c r="J15" s="26">
        <f t="shared" si="3"/>
        <v>0</v>
      </c>
      <c r="L15" s="2" t="str">
        <f t="shared" si="1"/>
        <v>L</v>
      </c>
      <c r="M15" s="2">
        <f t="shared" si="2"/>
        <v>0</v>
      </c>
      <c r="N15" s="2">
        <f t="shared" si="4"/>
        <v>0</v>
      </c>
      <c r="O15" s="2">
        <f t="shared" si="5"/>
        <v>0</v>
      </c>
      <c r="P15" s="2">
        <f t="shared" si="6"/>
        <v>0</v>
      </c>
    </row>
    <row r="16" spans="1:16" ht="13.5" customHeight="1">
      <c r="A16" s="10"/>
      <c r="B16" s="11"/>
      <c r="C16" s="30" t="s">
        <v>54</v>
      </c>
      <c r="D16" s="29" t="s">
        <v>54</v>
      </c>
      <c r="E16" s="30" t="s">
        <v>54</v>
      </c>
      <c r="F16" s="29">
        <v>0</v>
      </c>
      <c r="G16" s="29" t="s">
        <v>55</v>
      </c>
      <c r="H16" s="30" t="s">
        <v>54</v>
      </c>
      <c r="I16" s="25">
        <f t="shared" si="0"/>
        <v>0</v>
      </c>
      <c r="J16" s="26">
        <f t="shared" si="3"/>
        <v>0</v>
      </c>
      <c r="L16" s="2" t="str">
        <f t="shared" si="1"/>
        <v>L</v>
      </c>
      <c r="M16" s="2">
        <f t="shared" si="2"/>
        <v>0</v>
      </c>
      <c r="N16" s="2">
        <f t="shared" si="4"/>
        <v>0</v>
      </c>
      <c r="O16" s="2">
        <f t="shared" si="5"/>
        <v>0</v>
      </c>
      <c r="P16" s="2">
        <f t="shared" si="6"/>
        <v>0</v>
      </c>
    </row>
    <row r="17" spans="1:16" ht="13.5" customHeight="1">
      <c r="A17" s="10"/>
      <c r="B17" s="11"/>
      <c r="C17" s="30" t="s">
        <v>54</v>
      </c>
      <c r="D17" s="29" t="s">
        <v>54</v>
      </c>
      <c r="E17" s="30" t="s">
        <v>54</v>
      </c>
      <c r="F17" s="29">
        <v>0</v>
      </c>
      <c r="G17" s="29" t="s">
        <v>55</v>
      </c>
      <c r="H17" s="30" t="s">
        <v>54</v>
      </c>
      <c r="I17" s="25">
        <f t="shared" si="0"/>
        <v>0</v>
      </c>
      <c r="J17" s="26">
        <f t="shared" si="3"/>
        <v>0</v>
      </c>
      <c r="L17" s="2" t="str">
        <f>IF(LEFT(D17,1)="-","L",LEFT(D17,1))</f>
        <v>L</v>
      </c>
      <c r="M17" s="2">
        <f>IF(RIGHT(D17,1)="-",0,RIGHT(D17,1))</f>
        <v>0</v>
      </c>
      <c r="N17" s="2">
        <f>IF(C17="MC",1,IF(C17="LC",IF(L17="M",1,2),0))*A17</f>
        <v>0</v>
      </c>
      <c r="O17" s="2">
        <f>IF(H17="P",VLOOKUP(C17,$C$108:$N$121,10,FALSE),IF(H17="G",VLOOKUP(C17,$C$108:$N$121,12,FALSE),VLOOKUP(C17,$C$108:$N$121,11,FALSE)))*A17</f>
        <v>0</v>
      </c>
      <c r="P17" s="2">
        <f t="shared" si="6"/>
        <v>0</v>
      </c>
    </row>
    <row r="18" spans="1:16" ht="13.5" customHeight="1">
      <c r="A18" s="10"/>
      <c r="B18" s="11"/>
      <c r="C18" s="30" t="s">
        <v>54</v>
      </c>
      <c r="D18" s="29" t="s">
        <v>54</v>
      </c>
      <c r="E18" s="30" t="s">
        <v>54</v>
      </c>
      <c r="F18" s="29">
        <v>0</v>
      </c>
      <c r="G18" s="29" t="s">
        <v>55</v>
      </c>
      <c r="H18" s="30" t="s">
        <v>54</v>
      </c>
      <c r="I18" s="25">
        <f t="shared" si="0"/>
        <v>0</v>
      </c>
      <c r="J18" s="26">
        <f t="shared" si="3"/>
        <v>0</v>
      </c>
      <c r="L18" s="2" t="str">
        <f t="shared" si="1"/>
        <v>L</v>
      </c>
      <c r="M18" s="2">
        <f t="shared" si="2"/>
        <v>0</v>
      </c>
      <c r="N18" s="2">
        <f t="shared" si="4"/>
        <v>0</v>
      </c>
      <c r="O18" s="2">
        <f t="shared" si="5"/>
        <v>0</v>
      </c>
      <c r="P18" s="2">
        <f t="shared" si="6"/>
        <v>0</v>
      </c>
    </row>
    <row r="19" spans="1:16" ht="13.5" customHeight="1">
      <c r="A19" s="10"/>
      <c r="B19" s="11"/>
      <c r="C19" s="30" t="s">
        <v>54</v>
      </c>
      <c r="D19" s="29" t="s">
        <v>54</v>
      </c>
      <c r="E19" s="30" t="s">
        <v>54</v>
      </c>
      <c r="F19" s="29">
        <v>0</v>
      </c>
      <c r="G19" s="29" t="s">
        <v>55</v>
      </c>
      <c r="H19" s="30" t="s">
        <v>54</v>
      </c>
      <c r="I19" s="25">
        <f t="shared" si="0"/>
        <v>0</v>
      </c>
      <c r="J19" s="26">
        <f t="shared" si="3"/>
        <v>0</v>
      </c>
      <c r="L19" s="2" t="str">
        <f t="shared" si="1"/>
        <v>L</v>
      </c>
      <c r="M19" s="2">
        <f t="shared" si="2"/>
        <v>0</v>
      </c>
      <c r="N19" s="2">
        <f t="shared" si="4"/>
        <v>0</v>
      </c>
      <c r="O19" s="2">
        <f t="shared" si="5"/>
        <v>0</v>
      </c>
      <c r="P19" s="2">
        <f t="shared" si="6"/>
        <v>0</v>
      </c>
    </row>
    <row r="20" spans="1:16" ht="13.5" customHeight="1" thickBot="1">
      <c r="A20" s="12"/>
      <c r="B20" s="13"/>
      <c r="C20" s="15" t="s">
        <v>54</v>
      </c>
      <c r="D20" s="15" t="s">
        <v>54</v>
      </c>
      <c r="E20" s="15" t="s">
        <v>54</v>
      </c>
      <c r="F20" s="15">
        <v>0</v>
      </c>
      <c r="G20" s="15" t="s">
        <v>55</v>
      </c>
      <c r="H20" s="15" t="s">
        <v>54</v>
      </c>
      <c r="I20" s="27">
        <f t="shared" si="0"/>
        <v>0</v>
      </c>
      <c r="J20" s="28">
        <f t="shared" si="3"/>
        <v>0</v>
      </c>
      <c r="L20" s="2" t="str">
        <f t="shared" si="1"/>
        <v>L</v>
      </c>
      <c r="M20" s="2">
        <f t="shared" si="2"/>
        <v>0</v>
      </c>
      <c r="N20" s="2">
        <f t="shared" si="4"/>
        <v>0</v>
      </c>
      <c r="O20" s="2">
        <f t="shared" si="5"/>
        <v>0</v>
      </c>
      <c r="P20" s="2">
        <f t="shared" si="6"/>
        <v>0</v>
      </c>
    </row>
    <row r="21" spans="1:10" ht="6" customHeight="1" thickBot="1" thickTop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6" ht="13.5" customHeight="1" thickTop="1">
      <c r="A22" s="52" t="s">
        <v>116</v>
      </c>
      <c r="B22" s="53"/>
      <c r="C22" s="54" t="s">
        <v>68</v>
      </c>
      <c r="D22" s="55"/>
      <c r="E22" s="55"/>
      <c r="F22" s="55"/>
      <c r="G22" s="32" t="s">
        <v>62</v>
      </c>
      <c r="H22" s="59"/>
      <c r="I22" s="59"/>
      <c r="J22" s="33">
        <f>VLOOKUP(G22,$K$74:$L$79,2,FALSE)+SUM(J24:J30)</f>
        <v>0</v>
      </c>
      <c r="L22" s="16"/>
      <c r="M22" s="16"/>
      <c r="P22" s="44">
        <f>IF(G22="[Valeur]",0,VLOOKUP(G22,$K$74:$M$79,3,FALSE))</f>
        <v>0</v>
      </c>
    </row>
    <row r="23" spans="1:10" ht="13.5" customHeight="1" thickBot="1">
      <c r="A23" s="34" t="s">
        <v>8</v>
      </c>
      <c r="B23" s="35" t="s">
        <v>2</v>
      </c>
      <c r="C23" s="35" t="s">
        <v>0</v>
      </c>
      <c r="D23" s="35" t="s">
        <v>9</v>
      </c>
      <c r="E23" s="35" t="s">
        <v>10</v>
      </c>
      <c r="F23" s="35" t="s">
        <v>11</v>
      </c>
      <c r="G23" s="35" t="s">
        <v>12</v>
      </c>
      <c r="H23" s="35" t="s">
        <v>13</v>
      </c>
      <c r="I23" s="35" t="s">
        <v>53</v>
      </c>
      <c r="J23" s="36" t="s">
        <v>1</v>
      </c>
    </row>
    <row r="24" spans="1:16" ht="13.5" customHeight="1" thickTop="1">
      <c r="A24" s="8"/>
      <c r="B24" s="9"/>
      <c r="C24" s="29" t="s">
        <v>54</v>
      </c>
      <c r="D24" s="29" t="s">
        <v>54</v>
      </c>
      <c r="E24" s="29" t="s">
        <v>54</v>
      </c>
      <c r="F24" s="29">
        <v>0</v>
      </c>
      <c r="G24" s="29" t="s">
        <v>55</v>
      </c>
      <c r="H24" s="29" t="s">
        <v>54</v>
      </c>
      <c r="I24" s="25">
        <f aca="true" t="shared" si="7" ref="I24:I30">ROUND((VLOOKUP(C24,$C$108:$J$121,M24+2,FALSE)+VLOOKUP(E24,$C$124:$E$127,IF(RIGHT(C24,1)="r",3,2),FALSE)+F24+VLOOKUP(G24,$G$69:$I$105,IF(RIGHT(C24,1)="r",3,2),FALSE)+VLOOKUP(L24,$H$124:$J$128,IF(RIGHT(C24,1)="r",3,2),FALSE))*VLOOKUP(H24,$K$69:$M$71,IF(OR(C24="LN",C24="LT",C24="SK"),3,2),FALSE),0)</f>
        <v>0</v>
      </c>
      <c r="J24" s="26">
        <f aca="true" t="shared" si="8" ref="J24:J30">IF(C24="SK",ROUNDDOWN(A24*I24/2,0),A24*I24)</f>
        <v>0</v>
      </c>
      <c r="L24" s="2" t="str">
        <f aca="true" t="shared" si="9" ref="L24:L30">IF(LEFT(D24,1)="-","L",LEFT(D24,1))</f>
        <v>L</v>
      </c>
      <c r="M24" s="2">
        <f aca="true" t="shared" si="10" ref="M24:M30">IF(RIGHT(D24,1)="-",0,RIGHT(D24,1))</f>
        <v>0</v>
      </c>
      <c r="N24" s="2">
        <f aca="true" t="shared" si="11" ref="N24:N30">IF(C24="MC",1,IF(C24="LC",IF(L24="M",1,2),0))*A24</f>
        <v>0</v>
      </c>
      <c r="O24" s="2">
        <f aca="true" t="shared" si="12" ref="O24:O30">IF(H24="P",VLOOKUP(C24,$C$108:$N$121,10,FALSE),IF(H24="G",VLOOKUP(C24,$C$108:$N$121,12,FALSE),VLOOKUP(C24,$C$108:$N$121,11,FALSE)))*A24</f>
        <v>0</v>
      </c>
      <c r="P24" s="2">
        <f aca="true" t="shared" si="13" ref="P24:P30">IF(C24="SK",0,IF(RIGHT(C24,1)="r",0,IF(OR(L24="E",L24="G"),1,IF(OR(L24="M",L24="I"),-1,0))))*(IF(C24="SK",A24/2,A24))</f>
        <v>0</v>
      </c>
    </row>
    <row r="25" spans="1:16" ht="13.5" customHeight="1">
      <c r="A25" s="10"/>
      <c r="B25" s="11"/>
      <c r="C25" s="30" t="s">
        <v>54</v>
      </c>
      <c r="D25" s="29" t="s">
        <v>54</v>
      </c>
      <c r="E25" s="30" t="s">
        <v>54</v>
      </c>
      <c r="F25" s="29">
        <v>0</v>
      </c>
      <c r="G25" s="29" t="s">
        <v>55</v>
      </c>
      <c r="H25" s="30" t="s">
        <v>54</v>
      </c>
      <c r="I25" s="25">
        <f t="shared" si="7"/>
        <v>0</v>
      </c>
      <c r="J25" s="26">
        <f t="shared" si="8"/>
        <v>0</v>
      </c>
      <c r="L25" s="2" t="str">
        <f t="shared" si="9"/>
        <v>L</v>
      </c>
      <c r="M25" s="2">
        <f t="shared" si="10"/>
        <v>0</v>
      </c>
      <c r="N25" s="2">
        <f t="shared" si="11"/>
        <v>0</v>
      </c>
      <c r="O25" s="2">
        <f t="shared" si="12"/>
        <v>0</v>
      </c>
      <c r="P25" s="2">
        <f t="shared" si="13"/>
        <v>0</v>
      </c>
    </row>
    <row r="26" spans="1:16" ht="13.5" customHeight="1">
      <c r="A26" s="10"/>
      <c r="B26" s="11"/>
      <c r="C26" s="30" t="s">
        <v>54</v>
      </c>
      <c r="D26" s="29" t="s">
        <v>54</v>
      </c>
      <c r="E26" s="30" t="s">
        <v>54</v>
      </c>
      <c r="F26" s="29">
        <v>0</v>
      </c>
      <c r="G26" s="29" t="s">
        <v>55</v>
      </c>
      <c r="H26" s="30" t="s">
        <v>54</v>
      </c>
      <c r="I26" s="25">
        <f t="shared" si="7"/>
        <v>0</v>
      </c>
      <c r="J26" s="26">
        <f t="shared" si="8"/>
        <v>0</v>
      </c>
      <c r="L26" s="2" t="str">
        <f>IF(LEFT(D26,1)="-","L",LEFT(D26,1))</f>
        <v>L</v>
      </c>
      <c r="M26" s="2">
        <f>IF(RIGHT(D26,1)="-",0,RIGHT(D26,1))</f>
        <v>0</v>
      </c>
      <c r="N26" s="2">
        <f>IF(C26="MC",1,IF(C26="LC",IF(L26="M",1,2),0))*A26</f>
        <v>0</v>
      </c>
      <c r="O26" s="2">
        <f>IF(H26="P",VLOOKUP(C26,$C$108:$N$121,10,FALSE),IF(H26="G",VLOOKUP(C26,$C$108:$N$121,12,FALSE),VLOOKUP(C26,$C$108:$N$121,11,FALSE)))*A26</f>
        <v>0</v>
      </c>
      <c r="P26" s="2">
        <f>IF(C26="SK",0,IF(RIGHT(C26,1)="r",0,IF(OR(L26="E",L26="G"),1,IF(OR(L26="M",L26="I"),-1,0))))*(IF(C26="SK",A26/2,A26))</f>
        <v>0</v>
      </c>
    </row>
    <row r="27" spans="1:16" ht="13.5" customHeight="1">
      <c r="A27" s="10"/>
      <c r="B27" s="11"/>
      <c r="C27" s="30" t="s">
        <v>54</v>
      </c>
      <c r="D27" s="29" t="s">
        <v>54</v>
      </c>
      <c r="E27" s="30" t="s">
        <v>54</v>
      </c>
      <c r="F27" s="29">
        <v>0</v>
      </c>
      <c r="G27" s="29" t="s">
        <v>55</v>
      </c>
      <c r="H27" s="30" t="s">
        <v>54</v>
      </c>
      <c r="I27" s="25">
        <f t="shared" si="7"/>
        <v>0</v>
      </c>
      <c r="J27" s="26">
        <f t="shared" si="8"/>
        <v>0</v>
      </c>
      <c r="L27" s="2" t="str">
        <f t="shared" si="9"/>
        <v>L</v>
      </c>
      <c r="M27" s="2">
        <f t="shared" si="10"/>
        <v>0</v>
      </c>
      <c r="N27" s="2">
        <f t="shared" si="11"/>
        <v>0</v>
      </c>
      <c r="O27" s="2">
        <f t="shared" si="12"/>
        <v>0</v>
      </c>
      <c r="P27" s="2">
        <f t="shared" si="13"/>
        <v>0</v>
      </c>
    </row>
    <row r="28" spans="1:16" ht="13.5" customHeight="1">
      <c r="A28" s="10"/>
      <c r="B28" s="11"/>
      <c r="C28" s="30" t="s">
        <v>54</v>
      </c>
      <c r="D28" s="29" t="s">
        <v>54</v>
      </c>
      <c r="E28" s="30" t="s">
        <v>54</v>
      </c>
      <c r="F28" s="29">
        <v>0</v>
      </c>
      <c r="G28" s="29" t="s">
        <v>55</v>
      </c>
      <c r="H28" s="30" t="s">
        <v>54</v>
      </c>
      <c r="I28" s="25">
        <f t="shared" si="7"/>
        <v>0</v>
      </c>
      <c r="J28" s="26">
        <f t="shared" si="8"/>
        <v>0</v>
      </c>
      <c r="L28" s="2" t="str">
        <f t="shared" si="9"/>
        <v>L</v>
      </c>
      <c r="M28" s="2">
        <f t="shared" si="10"/>
        <v>0</v>
      </c>
      <c r="N28" s="2">
        <f t="shared" si="11"/>
        <v>0</v>
      </c>
      <c r="O28" s="2">
        <f t="shared" si="12"/>
        <v>0</v>
      </c>
      <c r="P28" s="2">
        <f t="shared" si="13"/>
        <v>0</v>
      </c>
    </row>
    <row r="29" spans="1:16" ht="13.5" customHeight="1">
      <c r="A29" s="10"/>
      <c r="B29" s="11"/>
      <c r="C29" s="30" t="s">
        <v>54</v>
      </c>
      <c r="D29" s="29" t="s">
        <v>54</v>
      </c>
      <c r="E29" s="30" t="s">
        <v>54</v>
      </c>
      <c r="F29" s="29">
        <v>0</v>
      </c>
      <c r="G29" s="29" t="s">
        <v>55</v>
      </c>
      <c r="H29" s="30" t="s">
        <v>54</v>
      </c>
      <c r="I29" s="25">
        <f t="shared" si="7"/>
        <v>0</v>
      </c>
      <c r="J29" s="26">
        <f t="shared" si="8"/>
        <v>0</v>
      </c>
      <c r="L29" s="2" t="str">
        <f t="shared" si="9"/>
        <v>L</v>
      </c>
      <c r="M29" s="2">
        <f t="shared" si="10"/>
        <v>0</v>
      </c>
      <c r="N29" s="2">
        <f t="shared" si="11"/>
        <v>0</v>
      </c>
      <c r="O29" s="2">
        <f t="shared" si="12"/>
        <v>0</v>
      </c>
      <c r="P29" s="2">
        <f t="shared" si="13"/>
        <v>0</v>
      </c>
    </row>
    <row r="30" spans="1:16" ht="13.5" customHeight="1" thickBot="1">
      <c r="A30" s="12"/>
      <c r="B30" s="13"/>
      <c r="C30" s="15" t="s">
        <v>54</v>
      </c>
      <c r="D30" s="15" t="s">
        <v>54</v>
      </c>
      <c r="E30" s="15" t="s">
        <v>54</v>
      </c>
      <c r="F30" s="15">
        <v>0</v>
      </c>
      <c r="G30" s="15" t="s">
        <v>55</v>
      </c>
      <c r="H30" s="15" t="s">
        <v>54</v>
      </c>
      <c r="I30" s="27">
        <f t="shared" si="7"/>
        <v>0</v>
      </c>
      <c r="J30" s="28">
        <f t="shared" si="8"/>
        <v>0</v>
      </c>
      <c r="L30" s="2" t="str">
        <f t="shared" si="9"/>
        <v>L</v>
      </c>
      <c r="M30" s="2">
        <f t="shared" si="10"/>
        <v>0</v>
      </c>
      <c r="N30" s="2">
        <f t="shared" si="11"/>
        <v>0</v>
      </c>
      <c r="O30" s="2">
        <f t="shared" si="12"/>
        <v>0</v>
      </c>
      <c r="P30" s="2">
        <f t="shared" si="13"/>
        <v>0</v>
      </c>
    </row>
    <row r="31" spans="1:10" ht="6" customHeight="1" thickBot="1" thickTop="1">
      <c r="A31" s="20"/>
      <c r="B31" s="21"/>
      <c r="C31" s="22"/>
      <c r="D31" s="22"/>
      <c r="E31" s="22"/>
      <c r="F31" s="22"/>
      <c r="G31" s="22"/>
      <c r="H31" s="22"/>
      <c r="I31" s="22"/>
      <c r="J31" s="22"/>
    </row>
    <row r="32" spans="1:16" ht="13.5" customHeight="1" thickTop="1">
      <c r="A32" s="52" t="s">
        <v>117</v>
      </c>
      <c r="B32" s="53"/>
      <c r="C32" s="54" t="s">
        <v>68</v>
      </c>
      <c r="D32" s="55"/>
      <c r="E32" s="55"/>
      <c r="F32" s="55"/>
      <c r="G32" s="32" t="s">
        <v>62</v>
      </c>
      <c r="H32" s="59"/>
      <c r="I32" s="59"/>
      <c r="J32" s="33">
        <f>VLOOKUP(G32,$K$74:$L$79,2,FALSE)+SUM(J34:J39)</f>
        <v>0</v>
      </c>
      <c r="L32" s="16"/>
      <c r="M32" s="16"/>
      <c r="P32" s="44">
        <f>IF(G32="[Valeur]",0,VLOOKUP(G32,$K$74:$M$79,3,FALSE))</f>
        <v>0</v>
      </c>
    </row>
    <row r="33" spans="1:10" ht="13.5" customHeight="1" thickBot="1">
      <c r="A33" s="34" t="s">
        <v>8</v>
      </c>
      <c r="B33" s="35" t="s">
        <v>2</v>
      </c>
      <c r="C33" s="35" t="s">
        <v>0</v>
      </c>
      <c r="D33" s="35" t="s">
        <v>9</v>
      </c>
      <c r="E33" s="35" t="s">
        <v>10</v>
      </c>
      <c r="F33" s="35" t="s">
        <v>11</v>
      </c>
      <c r="G33" s="35" t="s">
        <v>12</v>
      </c>
      <c r="H33" s="35" t="s">
        <v>13</v>
      </c>
      <c r="I33" s="35" t="s">
        <v>53</v>
      </c>
      <c r="J33" s="36" t="s">
        <v>1</v>
      </c>
    </row>
    <row r="34" spans="1:16" ht="13.5" customHeight="1" thickTop="1">
      <c r="A34" s="8"/>
      <c r="B34" s="9"/>
      <c r="C34" s="29" t="s">
        <v>54</v>
      </c>
      <c r="D34" s="29" t="s">
        <v>54</v>
      </c>
      <c r="E34" s="29" t="s">
        <v>54</v>
      </c>
      <c r="F34" s="29">
        <v>0</v>
      </c>
      <c r="G34" s="29" t="s">
        <v>55</v>
      </c>
      <c r="H34" s="29" t="s">
        <v>54</v>
      </c>
      <c r="I34" s="25">
        <f aca="true" t="shared" si="14" ref="I34:I39">ROUND((VLOOKUP(C34,$C$108:$J$121,M34+2,FALSE)+VLOOKUP(E34,$C$124:$E$127,IF(RIGHT(C34,1)="r",3,2),FALSE)+F34+VLOOKUP(G34,$G$69:$I$105,IF(RIGHT(C34,1)="r",3,2),FALSE)+VLOOKUP(L34,$H$124:$J$128,IF(RIGHT(C34,1)="r",3,2),FALSE))*VLOOKUP(H34,$K$69:$M$71,IF(OR(C34="LN",C34="LT",C34="SK"),3,2),FALSE),0)</f>
        <v>0</v>
      </c>
      <c r="J34" s="26">
        <f aca="true" t="shared" si="15" ref="J34:J39">IF(C34="SK",ROUNDDOWN(A34*I34/2,0),A34*I34)</f>
        <v>0</v>
      </c>
      <c r="L34" s="2" t="str">
        <f aca="true" t="shared" si="16" ref="L34:L39">IF(LEFT(D34,1)="-","L",LEFT(D34,1))</f>
        <v>L</v>
      </c>
      <c r="M34" s="2">
        <f aca="true" t="shared" si="17" ref="M34:M39">IF(RIGHT(D34,1)="-",0,RIGHT(D34,1))</f>
        <v>0</v>
      </c>
      <c r="N34" s="2">
        <f aca="true" t="shared" si="18" ref="N34:N39">IF(C34="MC",1,IF(C34="LC",IF(L34="M",1,2),0))*A34</f>
        <v>0</v>
      </c>
      <c r="O34" s="2">
        <f aca="true" t="shared" si="19" ref="O34:O39">IF(H34="P",VLOOKUP(C34,$C$108:$N$121,10,FALSE),IF(H34="G",VLOOKUP(C34,$C$108:$N$121,12,FALSE),VLOOKUP(C34,$C$108:$N$121,11,FALSE)))*A34</f>
        <v>0</v>
      </c>
      <c r="P34" s="2">
        <f aca="true" t="shared" si="20" ref="P34:P39">IF(C34="SK",0,IF(RIGHT(C34,1)="r",0,IF(OR(L34="E",L34="G"),1,IF(OR(L34="M",L34="I"),-1,0))))*(IF(C34="SK",A34/2,A34))</f>
        <v>0</v>
      </c>
    </row>
    <row r="35" spans="1:16" ht="13.5" customHeight="1">
      <c r="A35" s="10"/>
      <c r="B35" s="11"/>
      <c r="C35" s="30" t="s">
        <v>54</v>
      </c>
      <c r="D35" s="29" t="s">
        <v>54</v>
      </c>
      <c r="E35" s="30" t="s">
        <v>54</v>
      </c>
      <c r="F35" s="29">
        <v>0</v>
      </c>
      <c r="G35" s="29" t="s">
        <v>55</v>
      </c>
      <c r="H35" s="30" t="s">
        <v>54</v>
      </c>
      <c r="I35" s="25">
        <f t="shared" si="14"/>
        <v>0</v>
      </c>
      <c r="J35" s="26">
        <f t="shared" si="15"/>
        <v>0</v>
      </c>
      <c r="L35" s="2" t="str">
        <f t="shared" si="16"/>
        <v>L</v>
      </c>
      <c r="M35" s="2">
        <f t="shared" si="17"/>
        <v>0</v>
      </c>
      <c r="N35" s="2">
        <f t="shared" si="18"/>
        <v>0</v>
      </c>
      <c r="O35" s="2">
        <f t="shared" si="19"/>
        <v>0</v>
      </c>
      <c r="P35" s="2">
        <f t="shared" si="20"/>
        <v>0</v>
      </c>
    </row>
    <row r="36" spans="1:16" ht="13.5" customHeight="1">
      <c r="A36" s="10"/>
      <c r="B36" s="11"/>
      <c r="C36" s="30" t="s">
        <v>54</v>
      </c>
      <c r="D36" s="29" t="s">
        <v>54</v>
      </c>
      <c r="E36" s="30" t="s">
        <v>54</v>
      </c>
      <c r="F36" s="29">
        <v>0</v>
      </c>
      <c r="G36" s="29" t="s">
        <v>55</v>
      </c>
      <c r="H36" s="30" t="s">
        <v>54</v>
      </c>
      <c r="I36" s="25">
        <f t="shared" si="14"/>
        <v>0</v>
      </c>
      <c r="J36" s="26">
        <f t="shared" si="15"/>
        <v>0</v>
      </c>
      <c r="L36" s="2" t="str">
        <f t="shared" si="16"/>
        <v>L</v>
      </c>
      <c r="M36" s="2">
        <f t="shared" si="17"/>
        <v>0</v>
      </c>
      <c r="N36" s="2">
        <f t="shared" si="18"/>
        <v>0</v>
      </c>
      <c r="O36" s="2">
        <f t="shared" si="19"/>
        <v>0</v>
      </c>
      <c r="P36" s="2">
        <f t="shared" si="20"/>
        <v>0</v>
      </c>
    </row>
    <row r="37" spans="1:16" ht="13.5" customHeight="1">
      <c r="A37" s="10"/>
      <c r="B37" s="11"/>
      <c r="C37" s="30" t="s">
        <v>54</v>
      </c>
      <c r="D37" s="29" t="s">
        <v>54</v>
      </c>
      <c r="E37" s="30" t="s">
        <v>54</v>
      </c>
      <c r="F37" s="29">
        <v>0</v>
      </c>
      <c r="G37" s="29" t="s">
        <v>55</v>
      </c>
      <c r="H37" s="30" t="s">
        <v>54</v>
      </c>
      <c r="I37" s="25">
        <f t="shared" si="14"/>
        <v>0</v>
      </c>
      <c r="J37" s="26">
        <f t="shared" si="15"/>
        <v>0</v>
      </c>
      <c r="L37" s="2" t="str">
        <f t="shared" si="16"/>
        <v>L</v>
      </c>
      <c r="M37" s="2">
        <f t="shared" si="17"/>
        <v>0</v>
      </c>
      <c r="N37" s="2">
        <f t="shared" si="18"/>
        <v>0</v>
      </c>
      <c r="O37" s="2">
        <f t="shared" si="19"/>
        <v>0</v>
      </c>
      <c r="P37" s="2">
        <f t="shared" si="20"/>
        <v>0</v>
      </c>
    </row>
    <row r="38" spans="1:16" ht="13.5" customHeight="1">
      <c r="A38" s="10"/>
      <c r="B38" s="11"/>
      <c r="C38" s="30" t="s">
        <v>54</v>
      </c>
      <c r="D38" s="29" t="s">
        <v>54</v>
      </c>
      <c r="E38" s="30" t="s">
        <v>54</v>
      </c>
      <c r="F38" s="29">
        <v>0</v>
      </c>
      <c r="G38" s="29" t="s">
        <v>55</v>
      </c>
      <c r="H38" s="30" t="s">
        <v>54</v>
      </c>
      <c r="I38" s="25">
        <f t="shared" si="14"/>
        <v>0</v>
      </c>
      <c r="J38" s="26">
        <f t="shared" si="15"/>
        <v>0</v>
      </c>
      <c r="L38" s="2" t="str">
        <f t="shared" si="16"/>
        <v>L</v>
      </c>
      <c r="M38" s="2">
        <f t="shared" si="17"/>
        <v>0</v>
      </c>
      <c r="N38" s="2">
        <f t="shared" si="18"/>
        <v>0</v>
      </c>
      <c r="O38" s="2">
        <f t="shared" si="19"/>
        <v>0</v>
      </c>
      <c r="P38" s="2">
        <f t="shared" si="20"/>
        <v>0</v>
      </c>
    </row>
    <row r="39" spans="1:16" ht="13.5" customHeight="1" thickBot="1">
      <c r="A39" s="12"/>
      <c r="B39" s="13"/>
      <c r="C39" s="15" t="s">
        <v>54</v>
      </c>
      <c r="D39" s="15" t="s">
        <v>54</v>
      </c>
      <c r="E39" s="15" t="s">
        <v>54</v>
      </c>
      <c r="F39" s="15">
        <v>0</v>
      </c>
      <c r="G39" s="15" t="s">
        <v>55</v>
      </c>
      <c r="H39" s="15" t="s">
        <v>54</v>
      </c>
      <c r="I39" s="27">
        <f t="shared" si="14"/>
        <v>0</v>
      </c>
      <c r="J39" s="28">
        <f t="shared" si="15"/>
        <v>0</v>
      </c>
      <c r="L39" s="2" t="str">
        <f t="shared" si="16"/>
        <v>L</v>
      </c>
      <c r="M39" s="2">
        <f t="shared" si="17"/>
        <v>0</v>
      </c>
      <c r="N39" s="2">
        <f t="shared" si="18"/>
        <v>0</v>
      </c>
      <c r="O39" s="2">
        <f t="shared" si="19"/>
        <v>0</v>
      </c>
      <c r="P39" s="2">
        <f t="shared" si="20"/>
        <v>0</v>
      </c>
    </row>
    <row r="40" spans="1:10" ht="6" customHeight="1" thickBot="1" thickTop="1">
      <c r="A40" s="20"/>
      <c r="B40" s="21"/>
      <c r="C40" s="22"/>
      <c r="D40" s="22"/>
      <c r="E40" s="22"/>
      <c r="F40" s="22"/>
      <c r="G40" s="22"/>
      <c r="H40" s="22"/>
      <c r="I40" s="22"/>
      <c r="J40" s="22"/>
    </row>
    <row r="41" spans="1:16" ht="13.5" customHeight="1" thickTop="1">
      <c r="A41" s="52" t="s">
        <v>118</v>
      </c>
      <c r="B41" s="53"/>
      <c r="C41" s="54" t="s">
        <v>68</v>
      </c>
      <c r="D41" s="55"/>
      <c r="E41" s="55"/>
      <c r="F41" s="55"/>
      <c r="G41" s="32" t="s">
        <v>62</v>
      </c>
      <c r="H41" s="59"/>
      <c r="I41" s="59"/>
      <c r="J41" s="33">
        <f>VLOOKUP(G41,$K$74:$L$79,2,FALSE)+SUM(J43:J47)</f>
        <v>0</v>
      </c>
      <c r="L41" s="16"/>
      <c r="M41" s="16"/>
      <c r="P41" s="44">
        <f>IF(G41="[Valeur]",0,VLOOKUP(G41,$K$74:$M$79,3,FALSE))</f>
        <v>0</v>
      </c>
    </row>
    <row r="42" spans="1:10" ht="13.5" customHeight="1" thickBot="1">
      <c r="A42" s="34" t="s">
        <v>8</v>
      </c>
      <c r="B42" s="35" t="s">
        <v>2</v>
      </c>
      <c r="C42" s="35" t="s">
        <v>0</v>
      </c>
      <c r="D42" s="35" t="s">
        <v>9</v>
      </c>
      <c r="E42" s="35" t="s">
        <v>10</v>
      </c>
      <c r="F42" s="35" t="s">
        <v>11</v>
      </c>
      <c r="G42" s="35" t="s">
        <v>12</v>
      </c>
      <c r="H42" s="35" t="s">
        <v>13</v>
      </c>
      <c r="I42" s="35" t="s">
        <v>53</v>
      </c>
      <c r="J42" s="36" t="s">
        <v>1</v>
      </c>
    </row>
    <row r="43" spans="1:16" ht="13.5" customHeight="1" thickTop="1">
      <c r="A43" s="8"/>
      <c r="B43" s="9"/>
      <c r="C43" s="29" t="s">
        <v>54</v>
      </c>
      <c r="D43" s="29" t="s">
        <v>54</v>
      </c>
      <c r="E43" s="29" t="s">
        <v>54</v>
      </c>
      <c r="F43" s="29">
        <v>0</v>
      </c>
      <c r="G43" s="29" t="s">
        <v>55</v>
      </c>
      <c r="H43" s="29" t="s">
        <v>54</v>
      </c>
      <c r="I43" s="25">
        <f>ROUND((VLOOKUP(C43,$C$108:$J$121,M43+2,FALSE)+VLOOKUP(E43,$C$124:$E$127,IF(RIGHT(C43,1)="r",3,2),FALSE)+F43+VLOOKUP(G43,$G$69:$I$105,IF(RIGHT(C43,1)="r",3,2),FALSE)+VLOOKUP(L43,$H$124:$J$128,IF(RIGHT(C43,1)="r",3,2),FALSE))*VLOOKUP(H43,$K$69:$M$71,IF(OR(C43="LN",C43="LT",C43="SK"),3,2),FALSE),0)</f>
        <v>0</v>
      </c>
      <c r="J43" s="26">
        <f>IF(C43="SK",ROUNDDOWN(A43*I43/2,0),A43*I43)</f>
        <v>0</v>
      </c>
      <c r="L43" s="2" t="str">
        <f>IF(LEFT(D43,1)="-","L",LEFT(D43,1))</f>
        <v>L</v>
      </c>
      <c r="M43" s="2">
        <f>IF(RIGHT(D43,1)="-",0,RIGHT(D43,1))</f>
        <v>0</v>
      </c>
      <c r="N43" s="2">
        <f>IF(C43="MC",1,IF(C43="LC",IF(L43="M",1,2),0))*A43</f>
        <v>0</v>
      </c>
      <c r="O43" s="2">
        <f>IF(H43="P",VLOOKUP(C43,$C$108:$N$121,10,FALSE),IF(H43="G",VLOOKUP(C43,$C$108:$N$121,12,FALSE),VLOOKUP(C43,$C$108:$N$121,11,FALSE)))*A43</f>
        <v>0</v>
      </c>
      <c r="P43" s="2">
        <f>IF(C43="SK",0,IF(RIGHT(C43,1)="r",0,IF(OR(L43="E",L43="G"),1,IF(OR(L43="M",L43="I"),-1,0))))*(IF(C43="SK",A43/2,A43))</f>
        <v>0</v>
      </c>
    </row>
    <row r="44" spans="1:16" ht="13.5" customHeight="1">
      <c r="A44" s="8"/>
      <c r="B44" s="9"/>
      <c r="C44" s="29" t="s">
        <v>54</v>
      </c>
      <c r="D44" s="29" t="s">
        <v>54</v>
      </c>
      <c r="E44" s="29" t="s">
        <v>54</v>
      </c>
      <c r="F44" s="29">
        <v>0</v>
      </c>
      <c r="G44" s="29" t="s">
        <v>55</v>
      </c>
      <c r="H44" s="29" t="s">
        <v>54</v>
      </c>
      <c r="I44" s="25">
        <f>ROUND((VLOOKUP(C44,$C$108:$J$121,M44+2,FALSE)+VLOOKUP(E44,$C$124:$E$127,IF(RIGHT(C44,1)="r",3,2),FALSE)+F44+VLOOKUP(G44,$G$69:$I$105,IF(RIGHT(C44,1)="r",3,2),FALSE)+VLOOKUP(L44,$H$124:$J$128,IF(RIGHT(C44,1)="r",3,2),FALSE))*VLOOKUP(H44,$K$69:$M$71,IF(OR(C44="LN",C44="LT",C44="SK"),3,2),FALSE),0)</f>
        <v>0</v>
      </c>
      <c r="J44" s="26">
        <f>IF(C44="SK",ROUNDDOWN(A44*I44/2,0),A44*I44)</f>
        <v>0</v>
      </c>
      <c r="L44" s="2" t="str">
        <f>IF(LEFT(D44,1)="-","L",LEFT(D44,1))</f>
        <v>L</v>
      </c>
      <c r="M44" s="2">
        <f>IF(RIGHT(D44,1)="-",0,RIGHT(D44,1))</f>
        <v>0</v>
      </c>
      <c r="N44" s="2">
        <f>IF(C44="MC",1,IF(C44="LC",IF(L44="M",1,2),0))*A44</f>
        <v>0</v>
      </c>
      <c r="O44" s="2">
        <f>IF(H44="P",VLOOKUP(C44,$C$108:$N$121,10,FALSE),IF(H44="G",VLOOKUP(C44,$C$108:$N$121,12,FALSE),VLOOKUP(C44,$C$108:$N$121,11,FALSE)))*A44</f>
        <v>0</v>
      </c>
      <c r="P44" s="2">
        <f>IF(C44="SK",0,IF(RIGHT(C44,1)="r",0,IF(OR(L44="E",L44="G"),1,IF(OR(L44="M",L44="I"),-1,0))))*(IF(C44="SK",A44/2,A44))</f>
        <v>0</v>
      </c>
    </row>
    <row r="45" spans="1:16" ht="13.5" customHeight="1">
      <c r="A45" s="10"/>
      <c r="B45" s="11"/>
      <c r="C45" s="30" t="s">
        <v>54</v>
      </c>
      <c r="D45" s="29" t="s">
        <v>54</v>
      </c>
      <c r="E45" s="30" t="s">
        <v>54</v>
      </c>
      <c r="F45" s="29">
        <v>0</v>
      </c>
      <c r="G45" s="29" t="s">
        <v>55</v>
      </c>
      <c r="H45" s="30" t="s">
        <v>54</v>
      </c>
      <c r="I45" s="25">
        <f>ROUND((VLOOKUP(C45,$C$108:$J$121,M45+2,FALSE)+VLOOKUP(E45,$C$124:$E$127,IF(RIGHT(C45,1)="r",3,2),FALSE)+F45+VLOOKUP(G45,$G$69:$I$105,IF(RIGHT(C45,1)="r",3,2),FALSE)+VLOOKUP(L45,$H$124:$J$128,IF(RIGHT(C45,1)="r",3,2),FALSE))*VLOOKUP(H45,$K$69:$M$71,IF(OR(C45="LN",C45="LT",C45="SK"),3,2),FALSE),0)</f>
        <v>0</v>
      </c>
      <c r="J45" s="26">
        <f>IF(C45="SK",ROUNDDOWN(A45*I45/2,0),A45*I45)</f>
        <v>0</v>
      </c>
      <c r="L45" s="2" t="str">
        <f>IF(LEFT(D45,1)="-","L",LEFT(D45,1))</f>
        <v>L</v>
      </c>
      <c r="M45" s="2">
        <f>IF(RIGHT(D45,1)="-",0,RIGHT(D45,1))</f>
        <v>0</v>
      </c>
      <c r="N45" s="2">
        <f>IF(C45="MC",1,IF(C45="LC",IF(L45="M",1,2),0))*A45</f>
        <v>0</v>
      </c>
      <c r="O45" s="2">
        <f>IF(H45="P",VLOOKUP(C45,$C$108:$N$121,10,FALSE),IF(H45="G",VLOOKUP(C45,$C$108:$N$121,12,FALSE),VLOOKUP(C45,$C$108:$N$121,11,FALSE)))*A45</f>
        <v>0</v>
      </c>
      <c r="P45" s="2">
        <f>IF(C45="SK",0,IF(RIGHT(C45,1)="r",0,IF(OR(L45="E",L45="G"),1,IF(OR(L45="M",L45="I"),-1,0))))*(IF(C45="SK",A45/2,A45))</f>
        <v>0</v>
      </c>
    </row>
    <row r="46" spans="1:16" ht="13.5" customHeight="1">
      <c r="A46" s="10"/>
      <c r="B46" s="11"/>
      <c r="C46" s="30" t="s">
        <v>54</v>
      </c>
      <c r="D46" s="29" t="s">
        <v>54</v>
      </c>
      <c r="E46" s="30" t="s">
        <v>54</v>
      </c>
      <c r="F46" s="29">
        <v>0</v>
      </c>
      <c r="G46" s="29" t="s">
        <v>55</v>
      </c>
      <c r="H46" s="30" t="s">
        <v>54</v>
      </c>
      <c r="I46" s="25">
        <f>ROUND((VLOOKUP(C46,$C$108:$J$121,M46+2,FALSE)+VLOOKUP(E46,$C$124:$E$127,IF(RIGHT(C46,1)="r",3,2),FALSE)+F46+VLOOKUP(G46,$G$69:$I$105,IF(RIGHT(C46,1)="r",3,2),FALSE)+VLOOKUP(L46,$H$124:$J$128,IF(RIGHT(C46,1)="r",3,2),FALSE))*VLOOKUP(H46,$K$69:$M$71,IF(OR(C46="LN",C46="LT",C46="SK"),3,2),FALSE),0)</f>
        <v>0</v>
      </c>
      <c r="J46" s="26">
        <f>IF(C46="SK",ROUNDDOWN(A46*I46/2,0),A46*I46)</f>
        <v>0</v>
      </c>
      <c r="L46" s="2" t="str">
        <f>IF(LEFT(D46,1)="-","L",LEFT(D46,1))</f>
        <v>L</v>
      </c>
      <c r="M46" s="2">
        <f>IF(RIGHT(D46,1)="-",0,RIGHT(D46,1))</f>
        <v>0</v>
      </c>
      <c r="N46" s="2">
        <f>IF(C46="MC",1,IF(C46="LC",IF(L46="M",1,2),0))*A46</f>
        <v>0</v>
      </c>
      <c r="O46" s="2">
        <f>IF(H46="P",VLOOKUP(C46,$C$108:$N$121,10,FALSE),IF(H46="G",VLOOKUP(C46,$C$108:$N$121,12,FALSE),VLOOKUP(C46,$C$108:$N$121,11,FALSE)))*A46</f>
        <v>0</v>
      </c>
      <c r="P46" s="2">
        <f>IF(C46="SK",0,IF(RIGHT(C46,1)="r",0,IF(OR(L46="E",L46="G"),1,IF(OR(L46="M",L46="I"),-1,0))))*(IF(C46="SK",A46/2,A46))</f>
        <v>0</v>
      </c>
    </row>
    <row r="47" spans="1:16" ht="13.5" customHeight="1" thickBot="1">
      <c r="A47" s="12"/>
      <c r="B47" s="13"/>
      <c r="C47" s="15" t="s">
        <v>54</v>
      </c>
      <c r="D47" s="15" t="s">
        <v>54</v>
      </c>
      <c r="E47" s="15" t="s">
        <v>54</v>
      </c>
      <c r="F47" s="15">
        <v>0</v>
      </c>
      <c r="G47" s="15" t="s">
        <v>55</v>
      </c>
      <c r="H47" s="15" t="s">
        <v>54</v>
      </c>
      <c r="I47" s="27">
        <f>ROUND((VLOOKUP(C47,$C$108:$J$121,M47+2,FALSE)+VLOOKUP(E47,$C$124:$E$127,IF(RIGHT(C47,1)="r",3,2),FALSE)+F47+VLOOKUP(G47,$G$69:$I$105,IF(RIGHT(C47,1)="r",3,2),FALSE)+VLOOKUP(L47,$H$124:$J$128,IF(RIGHT(C47,1)="r",3,2),FALSE))*VLOOKUP(H47,$K$69:$M$71,IF(OR(C47="LN",C47="LT",C47="SK"),3,2),FALSE),0)</f>
        <v>0</v>
      </c>
      <c r="J47" s="28">
        <f>IF(C47="SK",ROUNDDOWN(A47*I47/2,0),A47*I47)</f>
        <v>0</v>
      </c>
      <c r="L47" s="2" t="str">
        <f>IF(LEFT(D47,1)="-","L",LEFT(D47,1))</f>
        <v>L</v>
      </c>
      <c r="M47" s="2">
        <f>IF(RIGHT(D47,1)="-",0,RIGHT(D47,1))</f>
        <v>0</v>
      </c>
      <c r="N47" s="2">
        <f>IF(C47="MC",1,IF(C47="LC",IF(L47="M",1,2),0))*A47</f>
        <v>0</v>
      </c>
      <c r="O47" s="2">
        <f>IF(H47="P",VLOOKUP(C47,$C$108:$N$121,10,FALSE),IF(H47="G",VLOOKUP(C47,$C$108:$N$121,12,FALSE),VLOOKUP(C47,$C$108:$N$121,11,FALSE)))*A47</f>
        <v>0</v>
      </c>
      <c r="P47" s="2">
        <f>IF(C47="SK",0,IF(RIGHT(C47,1)="r",0,IF(OR(L47="E",L47="G"),1,IF(OR(L47="M",L47="I"),-1,0))))*(IF(C47="SK",A47/2,A47))</f>
        <v>0</v>
      </c>
    </row>
    <row r="48" spans="1:10" ht="6" customHeight="1" thickBot="1" thickTop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6" ht="13.5" customHeight="1" thickTop="1">
      <c r="A49" s="52" t="s">
        <v>119</v>
      </c>
      <c r="B49" s="53"/>
      <c r="C49" s="54" t="s">
        <v>68</v>
      </c>
      <c r="D49" s="55"/>
      <c r="E49" s="55"/>
      <c r="F49" s="55"/>
      <c r="G49" s="32" t="s">
        <v>62</v>
      </c>
      <c r="H49" s="59"/>
      <c r="I49" s="59"/>
      <c r="J49" s="33">
        <f>VLOOKUP(G49,$K$74:$L$79,2,FALSE)+SUM(J51:J54)</f>
        <v>0</v>
      </c>
      <c r="L49" s="16"/>
      <c r="M49" s="16"/>
      <c r="P49" s="44">
        <f>IF(G49="[Valeur]",0,VLOOKUP(G49,$K$74:$M$79,3,FALSE))</f>
        <v>0</v>
      </c>
    </row>
    <row r="50" spans="1:10" ht="13.5" customHeight="1" thickBot="1">
      <c r="A50" s="34" t="s">
        <v>8</v>
      </c>
      <c r="B50" s="35" t="s">
        <v>2</v>
      </c>
      <c r="C50" s="35" t="s">
        <v>0</v>
      </c>
      <c r="D50" s="35" t="s">
        <v>9</v>
      </c>
      <c r="E50" s="35" t="s">
        <v>10</v>
      </c>
      <c r="F50" s="35" t="s">
        <v>11</v>
      </c>
      <c r="G50" s="35" t="s">
        <v>12</v>
      </c>
      <c r="H50" s="35" t="s">
        <v>13</v>
      </c>
      <c r="I50" s="35" t="s">
        <v>53</v>
      </c>
      <c r="J50" s="36" t="s">
        <v>1</v>
      </c>
    </row>
    <row r="51" spans="1:16" ht="13.5" customHeight="1" thickTop="1">
      <c r="A51" s="8"/>
      <c r="B51" s="9"/>
      <c r="C51" s="29" t="s">
        <v>54</v>
      </c>
      <c r="D51" s="29" t="s">
        <v>54</v>
      </c>
      <c r="E51" s="29" t="s">
        <v>54</v>
      </c>
      <c r="F51" s="29">
        <v>0</v>
      </c>
      <c r="G51" s="29" t="s">
        <v>55</v>
      </c>
      <c r="H51" s="29" t="s">
        <v>54</v>
      </c>
      <c r="I51" s="25">
        <f>ROUND((VLOOKUP(C51,$C$108:$J$121,M51+2,FALSE)+VLOOKUP(E51,$C$124:$E$127,IF(RIGHT(C51,1)="r",3,2),FALSE)+F51+VLOOKUP(G51,$G$69:$I$105,IF(RIGHT(C51,1)="r",3,2),FALSE)+VLOOKUP(L51,$H$124:$J$128,IF(RIGHT(C51,1)="r",3,2),FALSE))*VLOOKUP(H51,$K$69:$M$71,IF(OR(C51="LN",C51="LT",C51="SK"),3,2),FALSE),0)</f>
        <v>0</v>
      </c>
      <c r="J51" s="26">
        <f>IF(C51="SK",ROUNDDOWN(A51*I51/2,0),A51*I51)</f>
        <v>0</v>
      </c>
      <c r="L51" s="2" t="str">
        <f>IF(LEFT(D51,1)="-","L",LEFT(D51,1))</f>
        <v>L</v>
      </c>
      <c r="M51" s="2">
        <f>IF(RIGHT(D51,1)="-",0,RIGHT(D51,1))</f>
        <v>0</v>
      </c>
      <c r="N51" s="2">
        <f>IF(C51="MC",1,IF(C51="LC",IF(L51="M",1,2),0))*A51</f>
        <v>0</v>
      </c>
      <c r="O51" s="2">
        <f>IF(H51="P",VLOOKUP(C51,$C$108:$N$121,10,FALSE),IF(H51="G",VLOOKUP(C51,$C$108:$N$121,12,FALSE),VLOOKUP(C51,$C$108:$N$121,11,FALSE)))*A51</f>
        <v>0</v>
      </c>
      <c r="P51" s="2">
        <f>IF(C51="SK",0,IF(RIGHT(C51,1)="r",0,IF(OR(L51="E",L51="G"),1,IF(OR(L51="M",L51="I"),-1,0))))*(IF(C51="SK",A51/2,A51))</f>
        <v>0</v>
      </c>
    </row>
    <row r="52" spans="1:16" ht="13.5" customHeight="1">
      <c r="A52" s="10"/>
      <c r="B52" s="11"/>
      <c r="C52" s="30" t="s">
        <v>54</v>
      </c>
      <c r="D52" s="29" t="s">
        <v>54</v>
      </c>
      <c r="E52" s="30" t="s">
        <v>54</v>
      </c>
      <c r="F52" s="29">
        <v>0</v>
      </c>
      <c r="G52" s="29" t="s">
        <v>55</v>
      </c>
      <c r="H52" s="30" t="s">
        <v>54</v>
      </c>
      <c r="I52" s="25">
        <f>ROUND((VLOOKUP(C52,$C$108:$J$121,M52+2,FALSE)+VLOOKUP(E52,$C$124:$E$127,IF(RIGHT(C52,1)="r",3,2),FALSE)+F52+VLOOKUP(G52,$G$69:$I$105,IF(RIGHT(C52,1)="r",3,2),FALSE)+VLOOKUP(L52,$H$124:$J$128,IF(RIGHT(C52,1)="r",3,2),FALSE))*VLOOKUP(H52,$K$69:$M$71,IF(OR(C52="LN",C52="LT",C52="SK"),3,2),FALSE),0)</f>
        <v>0</v>
      </c>
      <c r="J52" s="26">
        <f>IF(C52="SK",ROUNDDOWN(A52*I52/2,0),A52*I52)</f>
        <v>0</v>
      </c>
      <c r="L52" s="2" t="str">
        <f>IF(LEFT(D52,1)="-","L",LEFT(D52,1))</f>
        <v>L</v>
      </c>
      <c r="M52" s="2">
        <f>IF(RIGHT(D52,1)="-",0,RIGHT(D52,1))</f>
        <v>0</v>
      </c>
      <c r="N52" s="2">
        <f>IF(C52="MC",1,IF(C52="LC",IF(L52="M",1,2),0))*A52</f>
        <v>0</v>
      </c>
      <c r="O52" s="2">
        <f>IF(H52="P",VLOOKUP(C52,$C$108:$N$121,10,FALSE),IF(H52="G",VLOOKUP(C52,$C$108:$N$121,12,FALSE),VLOOKUP(C52,$C$108:$N$121,11,FALSE)))*A52</f>
        <v>0</v>
      </c>
      <c r="P52" s="2">
        <f>IF(C52="SK",0,IF(RIGHT(C52,1)="r",0,IF(OR(L52="E",L52="G"),1,IF(OR(L52="M",L52="I"),-1,0))))*(IF(C52="SK",A52/2,A52))</f>
        <v>0</v>
      </c>
    </row>
    <row r="53" spans="1:16" ht="13.5" customHeight="1">
      <c r="A53" s="10"/>
      <c r="B53" s="11"/>
      <c r="C53" s="30" t="s">
        <v>54</v>
      </c>
      <c r="D53" s="29" t="s">
        <v>54</v>
      </c>
      <c r="E53" s="30" t="s">
        <v>54</v>
      </c>
      <c r="F53" s="29">
        <v>0</v>
      </c>
      <c r="G53" s="29" t="s">
        <v>55</v>
      </c>
      <c r="H53" s="30" t="s">
        <v>54</v>
      </c>
      <c r="I53" s="25">
        <f>ROUND((VLOOKUP(C53,$C$108:$J$121,M53+2,FALSE)+VLOOKUP(E53,$C$124:$E$127,IF(RIGHT(C53,1)="r",3,2),FALSE)+F53+VLOOKUP(G53,$G$69:$I$105,IF(RIGHT(C53,1)="r",3,2),FALSE)+VLOOKUP(L53,$H$124:$J$128,IF(RIGHT(C53,1)="r",3,2),FALSE))*VLOOKUP(H53,$K$69:$M$71,IF(OR(C53="LN",C53="LT",C53="SK"),3,2),FALSE),0)</f>
        <v>0</v>
      </c>
      <c r="J53" s="26">
        <f>IF(C53="SK",ROUNDDOWN(A53*I53/2,0),A53*I53)</f>
        <v>0</v>
      </c>
      <c r="L53" s="2" t="str">
        <f>IF(LEFT(D53,1)="-","L",LEFT(D53,1))</f>
        <v>L</v>
      </c>
      <c r="M53" s="2">
        <f>IF(RIGHT(D53,1)="-",0,RIGHT(D53,1))</f>
        <v>0</v>
      </c>
      <c r="N53" s="2">
        <f>IF(C53="MC",1,IF(C53="LC",IF(L53="M",1,2),0))*A53</f>
        <v>0</v>
      </c>
      <c r="O53" s="2">
        <f>IF(H53="P",VLOOKUP(C53,$C$108:$N$121,10,FALSE),IF(H53="G",VLOOKUP(C53,$C$108:$N$121,12,FALSE),VLOOKUP(C53,$C$108:$N$121,11,FALSE)))*A53</f>
        <v>0</v>
      </c>
      <c r="P53" s="2">
        <f>IF(C53="SK",0,IF(RIGHT(C53,1)="r",0,IF(OR(L53="E",L53="G"),1,IF(OR(L53="M",L53="I"),-1,0))))*(IF(C53="SK",A53/2,A53))</f>
        <v>0</v>
      </c>
    </row>
    <row r="54" spans="1:16" ht="13.5" customHeight="1" thickBot="1">
      <c r="A54" s="12"/>
      <c r="B54" s="13"/>
      <c r="C54" s="15" t="s">
        <v>54</v>
      </c>
      <c r="D54" s="15" t="s">
        <v>54</v>
      </c>
      <c r="E54" s="15" t="s">
        <v>54</v>
      </c>
      <c r="F54" s="15">
        <v>0</v>
      </c>
      <c r="G54" s="15" t="s">
        <v>55</v>
      </c>
      <c r="H54" s="15" t="s">
        <v>54</v>
      </c>
      <c r="I54" s="27">
        <f>ROUND((VLOOKUP(C54,$C$108:$J$121,M54+2,FALSE)+VLOOKUP(E54,$C$124:$E$127,IF(RIGHT(C54,1)="r",3,2),FALSE)+F54+VLOOKUP(G54,$G$69:$I$105,IF(RIGHT(C54,1)="r",3,2),FALSE)+VLOOKUP(L54,$H$124:$J$128,IF(RIGHT(C54,1)="r",3,2),FALSE))*VLOOKUP(H54,$K$69:$M$71,IF(OR(C54="LN",C54="LT",C54="SK"),3,2),FALSE),0)</f>
        <v>0</v>
      </c>
      <c r="J54" s="28">
        <f>IF(C54="SK",ROUNDDOWN(A54*I54/2,0),A54*I54)</f>
        <v>0</v>
      </c>
      <c r="L54" s="2" t="str">
        <f>IF(LEFT(D54,1)="-","L",LEFT(D54,1))</f>
        <v>L</v>
      </c>
      <c r="M54" s="2">
        <f>IF(RIGHT(D54,1)="-",0,RIGHT(D54,1))</f>
        <v>0</v>
      </c>
      <c r="N54" s="2">
        <f>IF(C54="MC",1,IF(C54="LC",IF(L54="M",1,2),0))*A54</f>
        <v>0</v>
      </c>
      <c r="O54" s="2">
        <f>IF(H54="P",VLOOKUP(C54,$C$108:$N$121,10,FALSE),IF(H54="G",VLOOKUP(C54,$C$108:$N$121,12,FALSE),VLOOKUP(C54,$C$108:$N$121,11,FALSE)))*A54</f>
        <v>0</v>
      </c>
      <c r="P54" s="2">
        <f>IF(C54="SK",0,IF(RIGHT(C54,1)="r",0,IF(OR(L54="E",L54="G"),1,IF(OR(L54="M",L54="I"),-1,0))))*(IF(C54="SK",A54/2,A54))</f>
        <v>0</v>
      </c>
    </row>
    <row r="55" spans="1:10" ht="6" customHeight="1" thickBot="1" thickTop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3.5" customHeight="1" thickBot="1" thickTop="1">
      <c r="A56" s="40">
        <f>SUM(A7:D55)</f>
        <v>0</v>
      </c>
      <c r="B56" s="41" t="s">
        <v>4</v>
      </c>
      <c r="C56" s="42"/>
      <c r="D56" s="42"/>
      <c r="E56" s="41"/>
      <c r="F56" s="42"/>
      <c r="G56" s="42"/>
      <c r="H56" s="42" t="s">
        <v>3</v>
      </c>
      <c r="I56" s="42"/>
      <c r="J56" s="43">
        <f>J5+J11+J22+J32+J41+J49</f>
        <v>0</v>
      </c>
    </row>
    <row r="57" ht="13.5" thickTop="1"/>
    <row r="67" ht="12.75" hidden="1"/>
    <row r="68" spans="1:16" s="3" customFormat="1" ht="12.75" hidden="1">
      <c r="A68" s="3" t="s">
        <v>5</v>
      </c>
      <c r="C68" s="3" t="s">
        <v>0</v>
      </c>
      <c r="D68" s="3" t="s">
        <v>9</v>
      </c>
      <c r="E68" s="3" t="s">
        <v>10</v>
      </c>
      <c r="F68" s="3" t="s">
        <v>11</v>
      </c>
      <c r="G68" s="3" t="s">
        <v>12</v>
      </c>
      <c r="H68" s="16" t="s">
        <v>93</v>
      </c>
      <c r="I68" s="16" t="s">
        <v>88</v>
      </c>
      <c r="K68" s="3" t="s">
        <v>13</v>
      </c>
      <c r="L68" s="16" t="s">
        <v>53</v>
      </c>
      <c r="M68" s="16"/>
      <c r="N68" s="16"/>
      <c r="O68" s="16"/>
      <c r="P68" s="16"/>
    </row>
    <row r="69" spans="1:13" s="2" customFormat="1" ht="12.75" hidden="1">
      <c r="A69"/>
      <c r="B69"/>
      <c r="C69" s="7" t="s">
        <v>54</v>
      </c>
      <c r="D69" s="1" t="s">
        <v>54</v>
      </c>
      <c r="E69" s="1" t="s">
        <v>54</v>
      </c>
      <c r="F69" s="1">
        <v>0</v>
      </c>
      <c r="G69" s="1" t="s">
        <v>55</v>
      </c>
      <c r="H69" s="2">
        <v>0</v>
      </c>
      <c r="I69" s="2">
        <v>0</v>
      </c>
      <c r="J69"/>
      <c r="K69" s="7" t="s">
        <v>54</v>
      </c>
      <c r="L69" s="2">
        <v>1</v>
      </c>
      <c r="M69" s="2">
        <v>1</v>
      </c>
    </row>
    <row r="70" spans="1:13" s="2" customFormat="1" ht="12.75" hidden="1">
      <c r="A70"/>
      <c r="B70"/>
      <c r="C70" t="s">
        <v>14</v>
      </c>
      <c r="D70" t="s">
        <v>24</v>
      </c>
      <c r="E70" t="s">
        <v>33</v>
      </c>
      <c r="F70">
        <v>1</v>
      </c>
      <c r="G70" t="s">
        <v>37</v>
      </c>
      <c r="H70" s="2">
        <v>1</v>
      </c>
      <c r="I70" s="2">
        <v>2</v>
      </c>
      <c r="J70"/>
      <c r="K70" t="s">
        <v>36</v>
      </c>
      <c r="L70" s="2">
        <v>1.25</v>
      </c>
      <c r="M70" s="2">
        <v>1.33</v>
      </c>
    </row>
    <row r="71" spans="1:13" s="2" customFormat="1" ht="12.75" hidden="1">
      <c r="A71"/>
      <c r="B71"/>
      <c r="C71" t="s">
        <v>15</v>
      </c>
      <c r="D71" t="s">
        <v>25</v>
      </c>
      <c r="E71" t="s">
        <v>34</v>
      </c>
      <c r="F71">
        <v>2</v>
      </c>
      <c r="G71" t="s">
        <v>38</v>
      </c>
      <c r="H71" s="2">
        <v>1</v>
      </c>
      <c r="I71" s="2">
        <v>0</v>
      </c>
      <c r="J71"/>
      <c r="K71" t="s">
        <v>71</v>
      </c>
      <c r="L71" s="2">
        <v>0.75</v>
      </c>
      <c r="M71" s="2">
        <v>0.75</v>
      </c>
    </row>
    <row r="72" spans="1:11" s="2" customFormat="1" ht="12.75" hidden="1">
      <c r="A72"/>
      <c r="B72"/>
      <c r="C72" t="s">
        <v>16</v>
      </c>
      <c r="D72" t="s">
        <v>26</v>
      </c>
      <c r="E72" t="s">
        <v>35</v>
      </c>
      <c r="F72"/>
      <c r="G72" s="14" t="s">
        <v>78</v>
      </c>
      <c r="H72" s="2">
        <v>1</v>
      </c>
      <c r="I72" s="2">
        <v>0</v>
      </c>
      <c r="J72"/>
      <c r="K72"/>
    </row>
    <row r="73" spans="1:13" s="2" customFormat="1" ht="12.75" hidden="1">
      <c r="A73"/>
      <c r="B73"/>
      <c r="C73" t="s">
        <v>17</v>
      </c>
      <c r="D73" t="s">
        <v>61</v>
      </c>
      <c r="E73"/>
      <c r="F73"/>
      <c r="G73" t="s">
        <v>39</v>
      </c>
      <c r="H73" s="2">
        <v>1</v>
      </c>
      <c r="I73" s="2">
        <v>0</v>
      </c>
      <c r="J73"/>
      <c r="K73" s="3" t="s">
        <v>73</v>
      </c>
      <c r="L73" s="16" t="s">
        <v>53</v>
      </c>
      <c r="M73" s="16" t="s">
        <v>84</v>
      </c>
    </row>
    <row r="74" spans="1:13" s="2" customFormat="1" ht="12.75" hidden="1">
      <c r="A74"/>
      <c r="B74"/>
      <c r="C74" t="s">
        <v>18</v>
      </c>
      <c r="D74" t="s">
        <v>27</v>
      </c>
      <c r="E74"/>
      <c r="F74"/>
      <c r="G74" s="5" t="s">
        <v>77</v>
      </c>
      <c r="H74" s="2">
        <v>1</v>
      </c>
      <c r="I74" s="2">
        <v>0</v>
      </c>
      <c r="J74"/>
      <c r="K74" t="s">
        <v>62</v>
      </c>
      <c r="L74" s="2">
        <v>0</v>
      </c>
      <c r="M74" s="18" t="s">
        <v>54</v>
      </c>
    </row>
    <row r="75" spans="1:13" s="2" customFormat="1" ht="12.75" hidden="1">
      <c r="A75"/>
      <c r="B75"/>
      <c r="C75" t="s">
        <v>19</v>
      </c>
      <c r="D75" t="s">
        <v>28</v>
      </c>
      <c r="E75"/>
      <c r="F75"/>
      <c r="G75" s="48" t="s">
        <v>121</v>
      </c>
      <c r="H75" s="2">
        <v>2</v>
      </c>
      <c r="I75" s="2">
        <v>0</v>
      </c>
      <c r="J75"/>
      <c r="K75" t="s">
        <v>63</v>
      </c>
      <c r="L75" s="2">
        <v>8</v>
      </c>
      <c r="M75" s="2">
        <v>-1</v>
      </c>
    </row>
    <row r="76" spans="1:13" s="2" customFormat="1" ht="12.75" hidden="1">
      <c r="A76"/>
      <c r="B76"/>
      <c r="C76" s="5" t="s">
        <v>101</v>
      </c>
      <c r="D76" t="s">
        <v>29</v>
      </c>
      <c r="E76"/>
      <c r="F76"/>
      <c r="G76" t="s">
        <v>40</v>
      </c>
      <c r="H76" s="2">
        <v>-1</v>
      </c>
      <c r="I76" s="2">
        <v>-2</v>
      </c>
      <c r="J76"/>
      <c r="K76" t="s">
        <v>64</v>
      </c>
      <c r="L76" s="2">
        <v>10</v>
      </c>
      <c r="M76" s="2">
        <v>0</v>
      </c>
    </row>
    <row r="77" spans="1:13" s="2" customFormat="1" ht="12.75" hidden="1">
      <c r="A77"/>
      <c r="B77"/>
      <c r="C77" s="5" t="s">
        <v>90</v>
      </c>
      <c r="D77" t="s">
        <v>30</v>
      </c>
      <c r="E77"/>
      <c r="F77"/>
      <c r="G77" s="48" t="s">
        <v>112</v>
      </c>
      <c r="H77" s="2">
        <v>2</v>
      </c>
      <c r="I77" s="2">
        <v>0</v>
      </c>
      <c r="J77"/>
      <c r="K77" t="s">
        <v>65</v>
      </c>
      <c r="L77" s="2">
        <v>13</v>
      </c>
      <c r="M77" s="2">
        <v>1</v>
      </c>
    </row>
    <row r="78" spans="1:13" s="2" customFormat="1" ht="12.75" hidden="1">
      <c r="A78"/>
      <c r="B78"/>
      <c r="C78" s="5" t="s">
        <v>104</v>
      </c>
      <c r="D78" t="s">
        <v>31</v>
      </c>
      <c r="E78"/>
      <c r="F78"/>
      <c r="G78" t="s">
        <v>43</v>
      </c>
      <c r="H78" s="2">
        <v>2</v>
      </c>
      <c r="I78" s="2">
        <v>0</v>
      </c>
      <c r="J78"/>
      <c r="K78" t="s">
        <v>66</v>
      </c>
      <c r="L78" s="2">
        <v>16</v>
      </c>
      <c r="M78" s="2">
        <v>2</v>
      </c>
    </row>
    <row r="79" spans="1:13" s="2" customFormat="1" ht="12.75" hidden="1">
      <c r="A79"/>
      <c r="B79"/>
      <c r="C79" s="5" t="s">
        <v>91</v>
      </c>
      <c r="D79" t="s">
        <v>22</v>
      </c>
      <c r="E79"/>
      <c r="F79"/>
      <c r="G79" s="48" t="s">
        <v>110</v>
      </c>
      <c r="H79" s="2">
        <v>2</v>
      </c>
      <c r="I79" s="2">
        <v>0</v>
      </c>
      <c r="J79"/>
      <c r="K79" t="s">
        <v>67</v>
      </c>
      <c r="L79" s="2">
        <v>20</v>
      </c>
      <c r="M79" s="2">
        <v>3</v>
      </c>
    </row>
    <row r="80" spans="1:11" s="2" customFormat="1" ht="12.75" hidden="1">
      <c r="A80"/>
      <c r="B80"/>
      <c r="C80" s="5" t="s">
        <v>102</v>
      </c>
      <c r="D80" t="s">
        <v>23</v>
      </c>
      <c r="E80"/>
      <c r="F80"/>
      <c r="G80" t="s">
        <v>42</v>
      </c>
      <c r="H80" s="2">
        <v>2</v>
      </c>
      <c r="I80" s="2">
        <v>0</v>
      </c>
      <c r="J80"/>
      <c r="K80"/>
    </row>
    <row r="81" spans="1:11" s="2" customFormat="1" ht="12.75" hidden="1">
      <c r="A81"/>
      <c r="B81"/>
      <c r="C81" s="5" t="s">
        <v>92</v>
      </c>
      <c r="D81" t="s">
        <v>32</v>
      </c>
      <c r="E81"/>
      <c r="F81"/>
      <c r="G81" t="s">
        <v>41</v>
      </c>
      <c r="H81" s="2">
        <v>2</v>
      </c>
      <c r="I81" s="2">
        <v>0</v>
      </c>
      <c r="J81"/>
      <c r="K81"/>
    </row>
    <row r="82" spans="1:11" s="2" customFormat="1" ht="12.75" hidden="1">
      <c r="A82"/>
      <c r="B82"/>
      <c r="C82" s="5" t="s">
        <v>103</v>
      </c>
      <c r="D82" t="s">
        <v>20</v>
      </c>
      <c r="E82"/>
      <c r="F82"/>
      <c r="G82" s="5" t="s">
        <v>44</v>
      </c>
      <c r="H82" s="2">
        <v>3</v>
      </c>
      <c r="I82" s="2">
        <v>0</v>
      </c>
      <c r="J82"/>
      <c r="K82"/>
    </row>
    <row r="83" spans="1:11" s="2" customFormat="1" ht="12.75" hidden="1">
      <c r="A83"/>
      <c r="B83"/>
      <c r="C83"/>
      <c r="D83" t="s">
        <v>21</v>
      </c>
      <c r="E83"/>
      <c r="F83"/>
      <c r="G83" t="s">
        <v>45</v>
      </c>
      <c r="H83" s="2">
        <v>0</v>
      </c>
      <c r="I83" s="2">
        <v>0</v>
      </c>
      <c r="J83"/>
      <c r="K83" s="3"/>
    </row>
    <row r="84" spans="1:11" s="2" customFormat="1" ht="12.75" hidden="1">
      <c r="A84"/>
      <c r="B84"/>
      <c r="C84"/>
      <c r="D84"/>
      <c r="E84"/>
      <c r="F84"/>
      <c r="G84" t="s">
        <v>46</v>
      </c>
      <c r="H84" s="2">
        <v>0</v>
      </c>
      <c r="I84" s="2">
        <v>0</v>
      </c>
      <c r="J84"/>
      <c r="K84" s="5"/>
    </row>
    <row r="85" spans="1:11" s="2" customFormat="1" ht="12.75" hidden="1">
      <c r="A85"/>
      <c r="B85"/>
      <c r="C85"/>
      <c r="D85"/>
      <c r="E85"/>
      <c r="F85"/>
      <c r="G85" t="s">
        <v>47</v>
      </c>
      <c r="H85" s="2">
        <v>2</v>
      </c>
      <c r="I85" s="2">
        <v>0</v>
      </c>
      <c r="J85"/>
      <c r="K85" s="5"/>
    </row>
    <row r="86" spans="1:11" s="2" customFormat="1" ht="12.75" hidden="1">
      <c r="A86"/>
      <c r="B86"/>
      <c r="C86"/>
      <c r="D86"/>
      <c r="E86"/>
      <c r="F86"/>
      <c r="G86" s="5" t="s">
        <v>79</v>
      </c>
      <c r="H86" s="2">
        <v>2</v>
      </c>
      <c r="I86" s="2">
        <v>0</v>
      </c>
      <c r="J86"/>
      <c r="K86" s="5"/>
    </row>
    <row r="87" spans="1:11" s="2" customFormat="1" ht="12.75" hidden="1">
      <c r="A87"/>
      <c r="B87"/>
      <c r="C87"/>
      <c r="D87"/>
      <c r="E87"/>
      <c r="F87"/>
      <c r="G87" t="s">
        <v>48</v>
      </c>
      <c r="H87" s="2">
        <v>2</v>
      </c>
      <c r="I87" s="2">
        <v>0</v>
      </c>
      <c r="J87"/>
      <c r="K87" s="5"/>
    </row>
    <row r="88" spans="1:11" s="2" customFormat="1" ht="12.75" hidden="1">
      <c r="A88"/>
      <c r="B88"/>
      <c r="C88"/>
      <c r="D88"/>
      <c r="E88"/>
      <c r="F88"/>
      <c r="G88" t="s">
        <v>99</v>
      </c>
      <c r="H88" s="2">
        <v>4</v>
      </c>
      <c r="I88" s="2">
        <v>0</v>
      </c>
      <c r="J88"/>
      <c r="K88" s="5"/>
    </row>
    <row r="89" spans="1:11" s="2" customFormat="1" ht="12.75" hidden="1">
      <c r="A89"/>
      <c r="B89"/>
      <c r="C89"/>
      <c r="D89"/>
      <c r="E89"/>
      <c r="F89"/>
      <c r="G89" t="s">
        <v>49</v>
      </c>
      <c r="H89" s="2">
        <v>-1</v>
      </c>
      <c r="I89" s="2">
        <v>0</v>
      </c>
      <c r="J89"/>
      <c r="K89" s="5"/>
    </row>
    <row r="90" spans="1:11" s="2" customFormat="1" ht="12.75" hidden="1">
      <c r="A90"/>
      <c r="B90"/>
      <c r="C90"/>
      <c r="D90"/>
      <c r="E90"/>
      <c r="F90"/>
      <c r="G90" t="s">
        <v>100</v>
      </c>
      <c r="H90" s="2">
        <v>1</v>
      </c>
      <c r="I90" s="2">
        <v>0</v>
      </c>
      <c r="J90"/>
      <c r="K90" s="5"/>
    </row>
    <row r="91" spans="1:11" s="2" customFormat="1" ht="12.75" hidden="1">
      <c r="A91"/>
      <c r="B91"/>
      <c r="C91"/>
      <c r="D91"/>
      <c r="E91"/>
      <c r="F91"/>
      <c r="G91" t="s">
        <v>51</v>
      </c>
      <c r="H91" s="2">
        <v>-1</v>
      </c>
      <c r="I91" s="2">
        <v>-1</v>
      </c>
      <c r="J91"/>
      <c r="K91" s="5"/>
    </row>
    <row r="92" spans="1:11" s="2" customFormat="1" ht="12.75" hidden="1">
      <c r="A92"/>
      <c r="B92"/>
      <c r="C92"/>
      <c r="D92"/>
      <c r="E92"/>
      <c r="F92"/>
      <c r="G92" t="s">
        <v>52</v>
      </c>
      <c r="H92" s="2">
        <v>1</v>
      </c>
      <c r="I92" s="2">
        <v>1</v>
      </c>
      <c r="J92"/>
      <c r="K92"/>
    </row>
    <row r="93" spans="1:11" s="2" customFormat="1" ht="12.75" hidden="1">
      <c r="A93"/>
      <c r="B93"/>
      <c r="C93"/>
      <c r="D93"/>
      <c r="E93"/>
      <c r="F93"/>
      <c r="G93" t="s">
        <v>50</v>
      </c>
      <c r="H93" s="2">
        <v>0</v>
      </c>
      <c r="I93" s="2">
        <v>-1</v>
      </c>
      <c r="J93"/>
      <c r="K93"/>
    </row>
    <row r="94" spans="1:11" s="2" customFormat="1" ht="12.75" hidden="1">
      <c r="A94" s="5"/>
      <c r="B94"/>
      <c r="C94"/>
      <c r="D94"/>
      <c r="E94"/>
      <c r="F94"/>
      <c r="G94" s="5" t="s">
        <v>76</v>
      </c>
      <c r="H94" s="2">
        <v>0</v>
      </c>
      <c r="I94" s="2">
        <v>-1</v>
      </c>
      <c r="J94"/>
      <c r="K94"/>
    </row>
    <row r="95" spans="1:11" s="2" customFormat="1" ht="12.75" hidden="1">
      <c r="A95"/>
      <c r="B95"/>
      <c r="C95"/>
      <c r="D95"/>
      <c r="E95"/>
      <c r="F95"/>
      <c r="G95" s="5" t="s">
        <v>80</v>
      </c>
      <c r="H95" s="2">
        <v>0</v>
      </c>
      <c r="I95" s="2">
        <v>-2</v>
      </c>
      <c r="J95"/>
      <c r="K95"/>
    </row>
    <row r="96" spans="1:11" s="2" customFormat="1" ht="12.75" hidden="1">
      <c r="A96"/>
      <c r="B96"/>
      <c r="C96"/>
      <c r="D96"/>
      <c r="E96"/>
      <c r="F96"/>
      <c r="G96" s="5" t="s">
        <v>81</v>
      </c>
      <c r="H96" s="2">
        <v>0</v>
      </c>
      <c r="I96" s="2">
        <v>-2</v>
      </c>
      <c r="J96"/>
      <c r="K96"/>
    </row>
    <row r="97" spans="1:11" s="2" customFormat="1" ht="12.75" hidden="1">
      <c r="A97"/>
      <c r="B97"/>
      <c r="C97"/>
      <c r="D97"/>
      <c r="E97"/>
      <c r="F97"/>
      <c r="G97" s="5" t="s">
        <v>105</v>
      </c>
      <c r="H97" s="2">
        <v>0</v>
      </c>
      <c r="I97" s="2">
        <v>-3</v>
      </c>
      <c r="J97"/>
      <c r="K97"/>
    </row>
    <row r="98" spans="1:11" s="2" customFormat="1" ht="12.75" hidden="1">
      <c r="A98"/>
      <c r="B98"/>
      <c r="C98"/>
      <c r="D98"/>
      <c r="E98"/>
      <c r="F98"/>
      <c r="G98" s="5" t="s">
        <v>107</v>
      </c>
      <c r="H98" s="2">
        <v>2</v>
      </c>
      <c r="I98" s="2">
        <v>0</v>
      </c>
      <c r="J98"/>
      <c r="K98"/>
    </row>
    <row r="99" spans="1:11" s="2" customFormat="1" ht="12.75" hidden="1">
      <c r="A99"/>
      <c r="B99"/>
      <c r="C99"/>
      <c r="D99"/>
      <c r="E99"/>
      <c r="F99"/>
      <c r="G99" s="5" t="s">
        <v>108</v>
      </c>
      <c r="H99" s="2">
        <v>3</v>
      </c>
      <c r="I99" s="2">
        <v>0</v>
      </c>
      <c r="J99"/>
      <c r="K99"/>
    </row>
    <row r="100" spans="1:11" s="2" customFormat="1" ht="12.75" hidden="1">
      <c r="A100"/>
      <c r="B100"/>
      <c r="C100"/>
      <c r="D100"/>
      <c r="E100"/>
      <c r="F100"/>
      <c r="G100" s="5" t="s">
        <v>109</v>
      </c>
      <c r="H100" s="2">
        <v>3</v>
      </c>
      <c r="I100" s="2">
        <v>0</v>
      </c>
      <c r="J100"/>
      <c r="K100"/>
    </row>
    <row r="101" spans="1:11" s="2" customFormat="1" ht="12.75" hidden="1">
      <c r="A101"/>
      <c r="B101"/>
      <c r="C101"/>
      <c r="D101"/>
      <c r="E101"/>
      <c r="F101"/>
      <c r="G101" s="5" t="s">
        <v>124</v>
      </c>
      <c r="H101" s="2">
        <v>4</v>
      </c>
      <c r="I101" s="2">
        <v>0</v>
      </c>
      <c r="J101"/>
      <c r="K101"/>
    </row>
    <row r="102" spans="1:11" s="2" customFormat="1" ht="12.75" hidden="1">
      <c r="A102"/>
      <c r="B102"/>
      <c r="C102"/>
      <c r="D102"/>
      <c r="E102"/>
      <c r="F102"/>
      <c r="G102" s="5" t="s">
        <v>96</v>
      </c>
      <c r="H102" s="2">
        <v>3</v>
      </c>
      <c r="I102" s="2">
        <v>0</v>
      </c>
      <c r="J102"/>
      <c r="K102"/>
    </row>
    <row r="103" spans="1:11" s="2" customFormat="1" ht="12.75" hidden="1">
      <c r="A103"/>
      <c r="B103"/>
      <c r="C103"/>
      <c r="D103"/>
      <c r="E103"/>
      <c r="F103"/>
      <c r="G103" s="5" t="s">
        <v>122</v>
      </c>
      <c r="H103" s="2">
        <v>3</v>
      </c>
      <c r="I103" s="2">
        <v>0</v>
      </c>
      <c r="J103"/>
      <c r="K103"/>
    </row>
    <row r="104" spans="1:11" s="2" customFormat="1" ht="12.75" hidden="1">
      <c r="A104"/>
      <c r="B104"/>
      <c r="C104"/>
      <c r="D104"/>
      <c r="E104"/>
      <c r="F104"/>
      <c r="G104" s="5" t="s">
        <v>97</v>
      </c>
      <c r="H104" s="2">
        <v>4</v>
      </c>
      <c r="I104" s="2">
        <v>0</v>
      </c>
      <c r="J104"/>
      <c r="K104"/>
    </row>
    <row r="105" spans="7:9" ht="12.75" hidden="1">
      <c r="G105" s="5" t="s">
        <v>98</v>
      </c>
      <c r="H105" s="2">
        <v>4</v>
      </c>
      <c r="I105" s="2">
        <v>0</v>
      </c>
    </row>
    <row r="106" spans="1:13" s="2" customFormat="1" ht="12.75" hidden="1">
      <c r="A106"/>
      <c r="B106"/>
      <c r="C106"/>
      <c r="D106"/>
      <c r="E106"/>
      <c r="F106"/>
      <c r="G106" s="16" t="s">
        <v>89</v>
      </c>
      <c r="H106"/>
      <c r="I106"/>
      <c r="J106"/>
      <c r="K106"/>
      <c r="M106" s="16" t="s">
        <v>87</v>
      </c>
    </row>
    <row r="107" spans="1:14" s="2" customFormat="1" ht="12.75" hidden="1">
      <c r="A107"/>
      <c r="B107"/>
      <c r="C107" s="3" t="s">
        <v>9</v>
      </c>
      <c r="D107" s="3">
        <v>0</v>
      </c>
      <c r="E107" s="3">
        <v>1</v>
      </c>
      <c r="F107" s="3">
        <v>2</v>
      </c>
      <c r="G107" s="3">
        <v>3</v>
      </c>
      <c r="H107" s="3">
        <v>4</v>
      </c>
      <c r="I107" s="3">
        <v>5</v>
      </c>
      <c r="J107" s="3">
        <v>6</v>
      </c>
      <c r="K107"/>
      <c r="L107" s="16" t="s">
        <v>71</v>
      </c>
      <c r="M107" s="16" t="s">
        <v>58</v>
      </c>
      <c r="N107" s="16" t="s">
        <v>36</v>
      </c>
    </row>
    <row r="108" spans="1:14" s="2" customFormat="1" ht="12.75" hidden="1">
      <c r="A108"/>
      <c r="B108"/>
      <c r="C108" s="7" t="s">
        <v>54</v>
      </c>
      <c r="D108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/>
      <c r="L108" s="2">
        <v>0</v>
      </c>
      <c r="M108" s="2">
        <v>0</v>
      </c>
      <c r="N108" s="2">
        <v>0</v>
      </c>
    </row>
    <row r="109" spans="1:14" s="2" customFormat="1" ht="12.75" hidden="1">
      <c r="A109"/>
      <c r="B109"/>
      <c r="C109" t="s">
        <v>14</v>
      </c>
      <c r="D109">
        <v>0</v>
      </c>
      <c r="E109">
        <v>6</v>
      </c>
      <c r="F109">
        <v>7</v>
      </c>
      <c r="G109">
        <v>9</v>
      </c>
      <c r="H109">
        <v>11</v>
      </c>
      <c r="I109">
        <v>13</v>
      </c>
      <c r="J109">
        <v>15</v>
      </c>
      <c r="K109"/>
      <c r="L109" s="2">
        <v>3</v>
      </c>
      <c r="M109" s="2">
        <v>4</v>
      </c>
      <c r="N109" s="2">
        <v>6</v>
      </c>
    </row>
    <row r="110" spans="1:14" s="2" customFormat="1" ht="12.75" hidden="1">
      <c r="A110"/>
      <c r="B110"/>
      <c r="C110" t="s">
        <v>15</v>
      </c>
      <c r="D110">
        <v>0</v>
      </c>
      <c r="E110" s="14">
        <v>7</v>
      </c>
      <c r="F110">
        <v>8</v>
      </c>
      <c r="G110">
        <v>10</v>
      </c>
      <c r="H110">
        <v>12</v>
      </c>
      <c r="I110">
        <v>14</v>
      </c>
      <c r="J110">
        <v>16</v>
      </c>
      <c r="K110"/>
      <c r="L110" s="2">
        <v>3</v>
      </c>
      <c r="M110" s="2">
        <v>4</v>
      </c>
      <c r="N110" s="2">
        <v>6</v>
      </c>
    </row>
    <row r="111" spans="1:14" s="2" customFormat="1" ht="12.75" hidden="1">
      <c r="A111"/>
      <c r="B111"/>
      <c r="C111" t="s">
        <v>16</v>
      </c>
      <c r="D111">
        <v>0</v>
      </c>
      <c r="E111" s="14">
        <v>7</v>
      </c>
      <c r="F111">
        <v>8</v>
      </c>
      <c r="G111">
        <v>10</v>
      </c>
      <c r="H111">
        <v>12</v>
      </c>
      <c r="I111">
        <v>14</v>
      </c>
      <c r="J111">
        <v>16</v>
      </c>
      <c r="K111"/>
      <c r="L111" s="18">
        <v>1</v>
      </c>
      <c r="M111" s="2">
        <v>2</v>
      </c>
      <c r="N111" s="18">
        <v>3</v>
      </c>
    </row>
    <row r="112" spans="1:14" s="2" customFormat="1" ht="12.75" hidden="1">
      <c r="A112"/>
      <c r="B112"/>
      <c r="C112" t="s">
        <v>17</v>
      </c>
      <c r="D112">
        <v>0</v>
      </c>
      <c r="E112">
        <v>5</v>
      </c>
      <c r="F112">
        <v>6</v>
      </c>
      <c r="G112">
        <v>8</v>
      </c>
      <c r="H112">
        <v>10</v>
      </c>
      <c r="I112">
        <v>12</v>
      </c>
      <c r="J112">
        <v>14</v>
      </c>
      <c r="K112"/>
      <c r="L112" s="2">
        <v>2</v>
      </c>
      <c r="M112" s="2">
        <v>3</v>
      </c>
      <c r="N112" s="2">
        <v>4</v>
      </c>
    </row>
    <row r="113" spans="1:14" s="2" customFormat="1" ht="12.75" hidden="1">
      <c r="A113"/>
      <c r="B113"/>
      <c r="C113" t="s">
        <v>18</v>
      </c>
      <c r="D113">
        <v>0</v>
      </c>
      <c r="E113" s="14" t="s">
        <v>7</v>
      </c>
      <c r="F113">
        <v>8</v>
      </c>
      <c r="G113">
        <v>10</v>
      </c>
      <c r="H113">
        <v>12</v>
      </c>
      <c r="I113">
        <v>14</v>
      </c>
      <c r="J113">
        <v>16</v>
      </c>
      <c r="K113"/>
      <c r="L113" s="2">
        <v>2</v>
      </c>
      <c r="M113" s="2">
        <v>3</v>
      </c>
      <c r="N113" s="2">
        <v>4</v>
      </c>
    </row>
    <row r="114" spans="1:14" s="2" customFormat="1" ht="12.75" hidden="1">
      <c r="A114"/>
      <c r="B114"/>
      <c r="C114" t="s">
        <v>19</v>
      </c>
      <c r="D114">
        <v>0</v>
      </c>
      <c r="E114" s="14" t="s">
        <v>7</v>
      </c>
      <c r="F114">
        <v>10</v>
      </c>
      <c r="G114">
        <v>12</v>
      </c>
      <c r="H114">
        <v>14</v>
      </c>
      <c r="I114">
        <v>16</v>
      </c>
      <c r="J114">
        <v>18</v>
      </c>
      <c r="K114"/>
      <c r="L114" s="2">
        <v>2</v>
      </c>
      <c r="M114" s="2">
        <v>3</v>
      </c>
      <c r="N114" s="2">
        <v>4</v>
      </c>
    </row>
    <row r="115" spans="1:14" s="2" customFormat="1" ht="12.75" hidden="1">
      <c r="A115"/>
      <c r="B115"/>
      <c r="C115" s="5" t="s">
        <v>101</v>
      </c>
      <c r="D115">
        <v>0</v>
      </c>
      <c r="E115" s="14" t="s">
        <v>7</v>
      </c>
      <c r="F115">
        <v>7</v>
      </c>
      <c r="G115">
        <v>8</v>
      </c>
      <c r="H115">
        <v>9</v>
      </c>
      <c r="I115">
        <v>10</v>
      </c>
      <c r="J115">
        <v>11</v>
      </c>
      <c r="K115"/>
      <c r="L115" s="2">
        <v>2</v>
      </c>
      <c r="M115" s="2">
        <v>3</v>
      </c>
      <c r="N115" s="2">
        <v>4</v>
      </c>
    </row>
    <row r="116" spans="1:14" s="2" customFormat="1" ht="12.75" hidden="1">
      <c r="A116"/>
      <c r="B116"/>
      <c r="C116" s="5" t="s">
        <v>90</v>
      </c>
      <c r="D116">
        <v>0</v>
      </c>
      <c r="E116" s="14" t="s">
        <v>7</v>
      </c>
      <c r="F116">
        <v>9</v>
      </c>
      <c r="G116">
        <v>10</v>
      </c>
      <c r="H116">
        <v>11</v>
      </c>
      <c r="I116">
        <v>12</v>
      </c>
      <c r="J116">
        <v>13</v>
      </c>
      <c r="K116"/>
      <c r="L116" s="2">
        <v>2</v>
      </c>
      <c r="M116" s="2">
        <v>3</v>
      </c>
      <c r="N116" s="2">
        <v>4</v>
      </c>
    </row>
    <row r="117" spans="1:14" s="2" customFormat="1" ht="12.75" hidden="1">
      <c r="A117"/>
      <c r="B117"/>
      <c r="C117" s="5" t="s">
        <v>104</v>
      </c>
      <c r="D117">
        <v>0</v>
      </c>
      <c r="E117" s="14" t="s">
        <v>7</v>
      </c>
      <c r="F117">
        <v>11</v>
      </c>
      <c r="G117">
        <v>12</v>
      </c>
      <c r="H117">
        <v>13</v>
      </c>
      <c r="I117">
        <v>14</v>
      </c>
      <c r="J117">
        <v>15</v>
      </c>
      <c r="K117"/>
      <c r="L117" s="2">
        <v>2</v>
      </c>
      <c r="M117" s="2">
        <v>3</v>
      </c>
      <c r="N117" s="2">
        <v>4</v>
      </c>
    </row>
    <row r="118" spans="1:14" s="2" customFormat="1" ht="12.75" hidden="1">
      <c r="A118"/>
      <c r="B118"/>
      <c r="C118" s="5" t="s">
        <v>91</v>
      </c>
      <c r="D118">
        <v>0</v>
      </c>
      <c r="E118" s="14" t="s">
        <v>7</v>
      </c>
      <c r="F118">
        <v>13</v>
      </c>
      <c r="G118">
        <v>14</v>
      </c>
      <c r="H118">
        <v>15</v>
      </c>
      <c r="I118">
        <v>16</v>
      </c>
      <c r="J118">
        <v>17</v>
      </c>
      <c r="K118"/>
      <c r="L118" s="2">
        <v>2</v>
      </c>
      <c r="M118" s="2">
        <v>3</v>
      </c>
      <c r="N118" s="2">
        <v>4</v>
      </c>
    </row>
    <row r="119" spans="1:14" s="2" customFormat="1" ht="12.75" hidden="1">
      <c r="A119"/>
      <c r="B119"/>
      <c r="C119" s="5" t="s">
        <v>102</v>
      </c>
      <c r="D119">
        <v>0</v>
      </c>
      <c r="E119" s="14" t="s">
        <v>7</v>
      </c>
      <c r="F119">
        <v>9</v>
      </c>
      <c r="G119">
        <v>10</v>
      </c>
      <c r="H119">
        <v>11</v>
      </c>
      <c r="I119">
        <v>12</v>
      </c>
      <c r="J119">
        <v>13</v>
      </c>
      <c r="K119"/>
      <c r="L119" s="2">
        <v>2</v>
      </c>
      <c r="M119" s="2">
        <v>3</v>
      </c>
      <c r="N119" s="2">
        <v>4</v>
      </c>
    </row>
    <row r="120" spans="1:14" s="2" customFormat="1" ht="12.75" hidden="1">
      <c r="A120"/>
      <c r="B120"/>
      <c r="C120" s="5" t="s">
        <v>92</v>
      </c>
      <c r="D120">
        <v>0</v>
      </c>
      <c r="E120" s="14" t="s">
        <v>7</v>
      </c>
      <c r="F120">
        <v>11</v>
      </c>
      <c r="G120">
        <v>12</v>
      </c>
      <c r="H120">
        <v>13</v>
      </c>
      <c r="I120">
        <v>14</v>
      </c>
      <c r="J120">
        <v>15</v>
      </c>
      <c r="K120"/>
      <c r="L120" s="2">
        <v>2</v>
      </c>
      <c r="M120" s="2">
        <v>3</v>
      </c>
      <c r="N120" s="2">
        <v>4</v>
      </c>
    </row>
    <row r="121" spans="1:14" s="2" customFormat="1" ht="12.75" hidden="1">
      <c r="A121"/>
      <c r="B121"/>
      <c r="C121" s="5" t="s">
        <v>103</v>
      </c>
      <c r="D121">
        <v>0</v>
      </c>
      <c r="E121" s="14" t="s">
        <v>7</v>
      </c>
      <c r="F121">
        <v>13</v>
      </c>
      <c r="G121">
        <v>14</v>
      </c>
      <c r="H121">
        <v>15</v>
      </c>
      <c r="I121">
        <v>16</v>
      </c>
      <c r="J121">
        <v>17</v>
      </c>
      <c r="K121"/>
      <c r="L121" s="2">
        <v>2</v>
      </c>
      <c r="M121" s="2">
        <v>3</v>
      </c>
      <c r="N121" s="2">
        <v>4</v>
      </c>
    </row>
    <row r="122" ht="12.75" hidden="1"/>
    <row r="123" spans="1:11" s="2" customFormat="1" ht="12.75" hidden="1">
      <c r="A123"/>
      <c r="B123"/>
      <c r="C123" s="3" t="s">
        <v>94</v>
      </c>
      <c r="D123"/>
      <c r="E123" s="3" t="s">
        <v>88</v>
      </c>
      <c r="F123"/>
      <c r="G123"/>
      <c r="H123" s="3" t="s">
        <v>56</v>
      </c>
      <c r="I123"/>
      <c r="J123" s="3" t="s">
        <v>88</v>
      </c>
      <c r="K123"/>
    </row>
    <row r="124" spans="3:10" ht="12.75" hidden="1">
      <c r="C124" s="1" t="s">
        <v>54</v>
      </c>
      <c r="D124">
        <v>0</v>
      </c>
      <c r="E124">
        <v>0</v>
      </c>
      <c r="H124" s="6" t="s">
        <v>57</v>
      </c>
      <c r="I124">
        <v>-2</v>
      </c>
      <c r="J124">
        <v>0</v>
      </c>
    </row>
    <row r="125" spans="3:10" ht="12.75" hidden="1">
      <c r="C125" t="s">
        <v>33</v>
      </c>
      <c r="D125">
        <v>1</v>
      </c>
      <c r="E125">
        <v>1</v>
      </c>
      <c r="H125" s="6" t="s">
        <v>58</v>
      </c>
      <c r="I125">
        <v>-1</v>
      </c>
      <c r="J125">
        <v>0</v>
      </c>
    </row>
    <row r="126" spans="3:10" ht="12.75" hidden="1">
      <c r="C126" t="s">
        <v>34</v>
      </c>
      <c r="D126">
        <v>0</v>
      </c>
      <c r="E126">
        <v>0</v>
      </c>
      <c r="H126" s="6" t="s">
        <v>59</v>
      </c>
      <c r="I126">
        <v>0</v>
      </c>
      <c r="J126">
        <v>0</v>
      </c>
    </row>
    <row r="127" spans="3:10" ht="12.75" hidden="1">
      <c r="C127" t="s">
        <v>35</v>
      </c>
      <c r="D127">
        <v>-1</v>
      </c>
      <c r="E127">
        <v>-1</v>
      </c>
      <c r="H127" s="6" t="s">
        <v>60</v>
      </c>
      <c r="I127">
        <v>2</v>
      </c>
      <c r="J127">
        <v>1</v>
      </c>
    </row>
    <row r="128" spans="8:10" ht="12.75" hidden="1">
      <c r="H128" s="6" t="s">
        <v>36</v>
      </c>
      <c r="I128">
        <v>3</v>
      </c>
      <c r="J128">
        <v>1</v>
      </c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  <row r="158" spans="6:8" ht="12.75">
      <c r="F158" s="2"/>
      <c r="G158" s="2"/>
      <c r="H158" s="2"/>
    </row>
    <row r="159" spans="6:8" ht="12.75">
      <c r="F159" s="2"/>
      <c r="G159" s="2"/>
      <c r="H159" s="2"/>
    </row>
    <row r="160" spans="6:8" ht="12.75">
      <c r="F160" s="2"/>
      <c r="G160" s="2"/>
      <c r="H160" s="2"/>
    </row>
    <row r="161" spans="6:8" ht="12.75">
      <c r="F161" s="2"/>
      <c r="G161" s="2"/>
      <c r="H161" s="2"/>
    </row>
    <row r="162" spans="6:8" ht="12.75">
      <c r="F162" s="2"/>
      <c r="G162" s="2"/>
      <c r="H162" s="2"/>
    </row>
    <row r="163" spans="6:8" ht="12.75">
      <c r="F163" s="2"/>
      <c r="G163" s="2"/>
      <c r="H163" s="2"/>
    </row>
    <row r="164" spans="6:8" ht="12.75">
      <c r="F164" s="2"/>
      <c r="G164" s="2"/>
      <c r="H164" s="2"/>
    </row>
    <row r="165" spans="6:8" ht="12.75">
      <c r="F165" s="2"/>
      <c r="G165" s="2"/>
      <c r="H165" s="2"/>
    </row>
    <row r="166" spans="6:8" ht="12.75">
      <c r="F166" s="2"/>
      <c r="G166" s="2"/>
      <c r="H166" s="2"/>
    </row>
    <row r="167" spans="6:8" ht="12.75">
      <c r="F167" s="2"/>
      <c r="G167" s="2"/>
      <c r="H167" s="2"/>
    </row>
    <row r="168" spans="6:8" ht="12.75">
      <c r="F168" s="2"/>
      <c r="G168" s="2"/>
      <c r="H168" s="2"/>
    </row>
    <row r="169" spans="6:8" ht="12.75">
      <c r="F169" s="2"/>
      <c r="G169" s="2"/>
      <c r="H169" s="2"/>
    </row>
    <row r="170" spans="6:8" ht="12.75">
      <c r="F170" s="2"/>
      <c r="G170" s="2"/>
      <c r="H170" s="2"/>
    </row>
    <row r="171" spans="6:8" ht="12.75">
      <c r="F171" s="2"/>
      <c r="G171" s="2"/>
      <c r="H171" s="2"/>
    </row>
    <row r="172" spans="6:8" ht="12.75">
      <c r="F172" s="2"/>
      <c r="G172" s="2"/>
      <c r="H172" s="2"/>
    </row>
    <row r="173" spans="6:8" ht="12.75">
      <c r="F173" s="2"/>
      <c r="G173" s="2"/>
      <c r="H173" s="2"/>
    </row>
    <row r="174" spans="6:8" ht="12.75">
      <c r="F174" s="2"/>
      <c r="G174" s="2"/>
      <c r="H174" s="2"/>
    </row>
    <row r="175" spans="6:8" ht="12.75">
      <c r="F175" s="2"/>
      <c r="G175" s="2"/>
      <c r="H175" s="2"/>
    </row>
    <row r="176" spans="6:8" ht="12.75">
      <c r="F176" s="2"/>
      <c r="G176" s="2"/>
      <c r="H176" s="2"/>
    </row>
    <row r="177" spans="6:8" ht="12.75">
      <c r="F177" s="2"/>
      <c r="G177" s="2"/>
      <c r="H177" s="2"/>
    </row>
    <row r="178" spans="6:8" ht="12.75">
      <c r="F178" s="2"/>
      <c r="G178" s="2"/>
      <c r="H178" s="2"/>
    </row>
    <row r="179" spans="6:8" ht="12.75">
      <c r="F179" s="2"/>
      <c r="G179" s="2"/>
      <c r="H179" s="2"/>
    </row>
    <row r="180" spans="6:8" ht="12.75">
      <c r="F180" s="2"/>
      <c r="G180" s="2"/>
      <c r="H180" s="2"/>
    </row>
    <row r="181" spans="6:8" ht="12.75">
      <c r="F181" s="2"/>
      <c r="G181" s="2"/>
      <c r="H181" s="2"/>
    </row>
    <row r="182" spans="6:8" ht="12.75">
      <c r="F182" s="2"/>
      <c r="G182" s="2"/>
      <c r="H182" s="2"/>
    </row>
    <row r="183" spans="6:8" ht="12.75">
      <c r="F183" s="2"/>
      <c r="G183" s="2"/>
      <c r="H183" s="2"/>
    </row>
    <row r="184" spans="6:8" ht="12.75">
      <c r="F184" s="2"/>
      <c r="G184" s="2"/>
      <c r="H184" s="2"/>
    </row>
    <row r="185" spans="6:8" ht="12.75">
      <c r="F185" s="2"/>
      <c r="G185" s="2"/>
      <c r="H185" s="2"/>
    </row>
    <row r="186" spans="6:8" ht="12.75">
      <c r="F186" s="2"/>
      <c r="G186" s="2"/>
      <c r="H186" s="2"/>
    </row>
    <row r="187" spans="6:8" ht="12.75">
      <c r="F187" s="2"/>
      <c r="G187" s="2"/>
      <c r="H187" s="2"/>
    </row>
    <row r="188" spans="6:8" ht="12.75">
      <c r="F188" s="2"/>
      <c r="G188" s="2"/>
      <c r="H188" s="2"/>
    </row>
    <row r="189" spans="6:8" ht="12.75">
      <c r="F189" s="2"/>
      <c r="G189" s="2"/>
      <c r="H189" s="2"/>
    </row>
    <row r="190" spans="6:8" ht="12.75">
      <c r="F190" s="2"/>
      <c r="G190" s="2"/>
      <c r="H190" s="2"/>
    </row>
    <row r="191" spans="6:8" ht="12.75">
      <c r="F191" s="2"/>
      <c r="G191" s="2"/>
      <c r="H191" s="2"/>
    </row>
    <row r="192" spans="6:8" ht="12.75">
      <c r="F192" s="2"/>
      <c r="G192" s="2"/>
      <c r="H192" s="2"/>
    </row>
    <row r="193" spans="6:8" ht="12.75">
      <c r="F193" s="2"/>
      <c r="G193" s="2"/>
      <c r="H193" s="2"/>
    </row>
    <row r="194" spans="6:8" ht="12.75">
      <c r="F194" s="2"/>
      <c r="G194" s="2"/>
      <c r="H194" s="2"/>
    </row>
    <row r="195" spans="6:8" ht="12.75">
      <c r="F195" s="2"/>
      <c r="G195" s="2"/>
      <c r="H195" s="2"/>
    </row>
    <row r="196" spans="6:8" ht="12.75">
      <c r="F196" s="2"/>
      <c r="G196" s="2"/>
      <c r="H196" s="2"/>
    </row>
    <row r="197" spans="6:8" ht="12.75">
      <c r="F197" s="2"/>
      <c r="G197" s="2"/>
      <c r="H197" s="2"/>
    </row>
    <row r="198" spans="6:8" ht="12.75">
      <c r="F198" s="2"/>
      <c r="G198" s="2"/>
      <c r="H198" s="2"/>
    </row>
    <row r="199" spans="6:8" ht="12.75">
      <c r="F199" s="2"/>
      <c r="G199" s="2"/>
      <c r="H199" s="2"/>
    </row>
  </sheetData>
  <sheetProtection sheet="1"/>
  <mergeCells count="20">
    <mergeCell ref="B3:G3"/>
    <mergeCell ref="C22:F22"/>
    <mergeCell ref="H22:I22"/>
    <mergeCell ref="A49:B49"/>
    <mergeCell ref="C49:F49"/>
    <mergeCell ref="H49:I49"/>
    <mergeCell ref="A32:B32"/>
    <mergeCell ref="C32:F32"/>
    <mergeCell ref="H32:I32"/>
    <mergeCell ref="A41:B41"/>
    <mergeCell ref="C41:F41"/>
    <mergeCell ref="H41:I41"/>
    <mergeCell ref="B2:G2"/>
    <mergeCell ref="A5:B5"/>
    <mergeCell ref="C5:F5"/>
    <mergeCell ref="H5:I5"/>
    <mergeCell ref="A11:B11"/>
    <mergeCell ref="C11:F11"/>
    <mergeCell ref="H11:I11"/>
    <mergeCell ref="A22:B22"/>
  </mergeCells>
  <dataValidations count="9">
    <dataValidation type="list" allowBlank="1" showInputMessage="1" showErrorMessage="1" sqref="F24:F31 F13:F20 F51:F54 F7:F9 F34:F40 F43:F47">
      <formula1>$F$69:$F$71</formula1>
    </dataValidation>
    <dataValidation type="list" allowBlank="1" showInputMessage="1" showErrorMessage="1" sqref="D24:D31 D13:D20 D51:D54 D7:D9 D34:D40 D43:D47">
      <formula1>$D$69:$D$83</formula1>
    </dataValidation>
    <dataValidation type="list" allowBlank="1" showInputMessage="1" showErrorMessage="1" sqref="G11 G22 G49 G5 G32 G41">
      <formula1>$K$74:$K$79</formula1>
    </dataValidation>
    <dataValidation type="list" allowBlank="1" showInputMessage="1" showErrorMessage="1" sqref="H51:H54 H13:H20 H7:H9 H24:H31 H34:H40 H43:H47">
      <formula1>$K$69:$K$71</formula1>
    </dataValidation>
    <dataValidation type="list" allowBlank="1" showInputMessage="1" showErrorMessage="1" sqref="C24:C31 C13:C20 C51:C54 C7:C9 C34:C40 C43:C47">
      <formula1>$C$69:$C$82</formula1>
    </dataValidation>
    <dataValidation type="list" allowBlank="1" showInputMessage="1" showErrorMessage="1" sqref="E24:E31 E13:E20 E51:E54 E7:E9 E34:E40 E43:E47">
      <formula1>$E$69:$E$72</formula1>
    </dataValidation>
    <dataValidation type="list" allowBlank="1" showInputMessage="1" showErrorMessage="1" sqref="G21 G48 G55">
      <formula1>$K$139:$K$143</formula1>
    </dataValidation>
    <dataValidation type="list" allowBlank="1" showInputMessage="1" showErrorMessage="1" sqref="H21 H48 H55">
      <formula1>Allié</formula1>
    </dataValidation>
    <dataValidation type="list" allowBlank="1" showInputMessage="1" showErrorMessage="1" sqref="G7:G9 G13:G20 G51:G54 G24:G31 G34:G40 G43:G47">
      <formula1>$G$69:$G$105</formula1>
    </dataValidation>
  </dataValidations>
  <printOptions horizontalCentered="1"/>
  <pageMargins left="0.1968503937007874" right="0.1968503937007874" top="0.2755905511811024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11.00390625" defaultRowHeight="12.75"/>
  <sheetData>
    <row r="1" ht="12.75">
      <c r="A1" s="3" t="s">
        <v>6</v>
      </c>
    </row>
    <row r="3" spans="1:2" ht="12.75">
      <c r="A3" t="s">
        <v>75</v>
      </c>
      <c r="B3" t="s">
        <v>74</v>
      </c>
    </row>
    <row r="4" spans="1:2" ht="12.75">
      <c r="A4" s="5" t="s">
        <v>111</v>
      </c>
      <c r="B4" s="5" t="s">
        <v>128</v>
      </c>
    </row>
    <row r="5" spans="1:2" ht="12.75">
      <c r="A5" s="5" t="s">
        <v>113</v>
      </c>
      <c r="B5" t="s">
        <v>129</v>
      </c>
    </row>
    <row r="6" spans="1:2" ht="12.75">
      <c r="A6" s="5"/>
      <c r="B6" t="s">
        <v>125</v>
      </c>
    </row>
    <row r="7" spans="1:2" ht="12.75">
      <c r="A7" s="5"/>
      <c r="B7" t="s">
        <v>126</v>
      </c>
    </row>
    <row r="8" spans="1:2" ht="12.75">
      <c r="A8" s="5"/>
      <c r="B8" t="s">
        <v>127</v>
      </c>
    </row>
    <row r="9" ht="12.75">
      <c r="B9" t="s">
        <v>114</v>
      </c>
    </row>
    <row r="10" ht="12.75">
      <c r="B10" s="5" t="s">
        <v>130</v>
      </c>
    </row>
    <row r="11" ht="12.75">
      <c r="B11" s="5" t="s">
        <v>131</v>
      </c>
    </row>
    <row r="12" ht="12.75">
      <c r="B12" s="6"/>
    </row>
  </sheetData>
  <sheetProtection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MERIAL</dc:creator>
  <cp:keywords/>
  <dc:description/>
  <cp:lastModifiedBy>Hervé</cp:lastModifiedBy>
  <cp:lastPrinted>2018-05-25T07:46:59Z</cp:lastPrinted>
  <dcterms:created xsi:type="dcterms:W3CDTF">2008-07-25T09:06:04Z</dcterms:created>
  <dcterms:modified xsi:type="dcterms:W3CDTF">2019-01-20T07:06:43Z</dcterms:modified>
  <cp:category/>
  <cp:version/>
  <cp:contentType/>
  <cp:contentStatus/>
</cp:coreProperties>
</file>